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630" windowWidth="19440" windowHeight="6690" tabRatio="817"/>
  </bookViews>
  <sheets>
    <sheet name="Регион ФФПП " sheetId="115" r:id="rId1"/>
    <sheet name="ИНП" sheetId="61" r:id="rId2"/>
    <sheet name="ИБР" sheetId="94" r:id="rId3"/>
  </sheets>
  <definedNames>
    <definedName name="_xlnm.Print_Titles" localSheetId="2">ИБР!$A:$B</definedName>
    <definedName name="_xlnm.Print_Titles" localSheetId="1">ИНП!$A:$B,ИНП!$3:$8</definedName>
    <definedName name="_xlnm.Print_Titles" localSheetId="0">'Регион ФФПП '!$A:$B</definedName>
    <definedName name="_xlnm.Print_Area" localSheetId="2">ИБР!$A$1:$AK$17</definedName>
    <definedName name="_xlnm.Print_Area" localSheetId="1">ИНП!$A$1:$U$17</definedName>
    <definedName name="_xlnm.Print_Area" localSheetId="0">'Регион ФФПП '!$A$1:$O$23</definedName>
  </definedNames>
  <calcPr calcId="145621"/>
  <customWorkbookViews>
    <customWorkbookView name="Стручков - Личное представление" guid="{B6C831A1-7ADD-11D2-B33A-00000132002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</customWorkbookViews>
</workbook>
</file>

<file path=xl/calcChain.xml><?xml version="1.0" encoding="utf-8"?>
<calcChain xmlns="http://schemas.openxmlformats.org/spreadsheetml/2006/main">
  <c r="C17" i="94" l="1"/>
  <c r="H3" i="94" l="1"/>
  <c r="R3" i="94" l="1"/>
  <c r="R9" i="94"/>
  <c r="R16" i="94"/>
  <c r="R15" i="94"/>
  <c r="R14" i="94"/>
  <c r="R13" i="94"/>
  <c r="R12" i="94"/>
  <c r="R11" i="94"/>
  <c r="R10" i="94"/>
  <c r="J16" i="94"/>
  <c r="J15" i="94"/>
  <c r="J14" i="94"/>
  <c r="J13" i="94"/>
  <c r="J12" i="94"/>
  <c r="J11" i="94"/>
  <c r="J10" i="94"/>
  <c r="Q17" i="61" l="1"/>
  <c r="P17" i="61"/>
  <c r="AC17" i="94" l="1"/>
  <c r="Z17" i="94"/>
  <c r="AH9" i="94" l="1"/>
  <c r="AC48" i="94"/>
  <c r="AE16" i="94"/>
  <c r="AE15" i="94"/>
  <c r="AE14" i="94"/>
  <c r="AE13" i="94"/>
  <c r="AE12" i="94"/>
  <c r="AE11" i="94"/>
  <c r="AE10" i="94"/>
  <c r="AE9" i="94"/>
  <c r="AB10" i="94"/>
  <c r="AB11" i="94"/>
  <c r="AB12" i="94"/>
  <c r="AB13" i="94"/>
  <c r="AB14" i="94"/>
  <c r="AB15" i="94"/>
  <c r="AB16" i="94"/>
  <c r="AB9" i="94"/>
  <c r="W48" i="94"/>
  <c r="AE17" i="94" l="1"/>
  <c r="Z48" i="94"/>
  <c r="H9" i="94" l="1"/>
  <c r="H10" i="94"/>
  <c r="H11" i="94"/>
  <c r="H12" i="94"/>
  <c r="H13" i="94"/>
  <c r="H14" i="94"/>
  <c r="H15" i="94"/>
  <c r="H16" i="94"/>
  <c r="F17" i="94"/>
  <c r="J3" i="94"/>
  <c r="L3" i="94" s="1"/>
  <c r="N3" i="94" s="1"/>
  <c r="P3" i="94" s="1"/>
  <c r="T3" i="94" s="1"/>
  <c r="V3" i="94" s="1"/>
  <c r="X3" i="94" s="1"/>
  <c r="Y3" i="94" s="1"/>
  <c r="AB3" i="94" l="1"/>
  <c r="AE3" i="94" s="1"/>
  <c r="AH3" i="94" s="1"/>
  <c r="H17" i="94"/>
  <c r="S10" i="61" l="1"/>
  <c r="S11" i="61"/>
  <c r="S12" i="61"/>
  <c r="S13" i="61"/>
  <c r="S14" i="61"/>
  <c r="S15" i="61"/>
  <c r="S16" i="61"/>
  <c r="S9" i="61"/>
  <c r="K10" i="61"/>
  <c r="K11" i="61"/>
  <c r="K12" i="61"/>
  <c r="K13" i="61"/>
  <c r="K14" i="61"/>
  <c r="K15" i="61"/>
  <c r="K16" i="61"/>
  <c r="K9" i="61"/>
  <c r="I17" i="61" l="1"/>
  <c r="O9" i="61"/>
  <c r="L11" i="115" l="1"/>
  <c r="X9" i="94" l="1"/>
  <c r="V9" i="94"/>
  <c r="P9" i="94"/>
  <c r="N9" i="94"/>
  <c r="J9" i="94"/>
  <c r="T9" i="94"/>
  <c r="L9" i="94"/>
  <c r="X16" i="94"/>
  <c r="V16" i="94"/>
  <c r="N16" i="94"/>
  <c r="T16" i="94"/>
  <c r="P16" i="94"/>
  <c r="X14" i="94"/>
  <c r="V14" i="94"/>
  <c r="N14" i="94"/>
  <c r="T14" i="94"/>
  <c r="P14" i="94"/>
  <c r="X12" i="94"/>
  <c r="V12" i="94"/>
  <c r="T12" i="94"/>
  <c r="P12" i="94"/>
  <c r="N12" i="94"/>
  <c r="X10" i="94"/>
  <c r="V10" i="94"/>
  <c r="T10" i="94"/>
  <c r="P10" i="94"/>
  <c r="N10" i="94"/>
  <c r="T15" i="94"/>
  <c r="P15" i="94"/>
  <c r="X15" i="94"/>
  <c r="V15" i="94"/>
  <c r="N15" i="94"/>
  <c r="T13" i="94"/>
  <c r="P13" i="94"/>
  <c r="X13" i="94"/>
  <c r="V13" i="94"/>
  <c r="N13" i="94"/>
  <c r="T11" i="94"/>
  <c r="P11" i="94"/>
  <c r="N11" i="94"/>
  <c r="X11" i="94"/>
  <c r="V11" i="94"/>
  <c r="E16" i="94"/>
  <c r="E15" i="94"/>
  <c r="E14" i="94"/>
  <c r="E13" i="94"/>
  <c r="E12" i="94"/>
  <c r="AI12" i="94" s="1"/>
  <c r="E11" i="94"/>
  <c r="E10" i="94"/>
  <c r="E9" i="94"/>
  <c r="AG48" i="94"/>
  <c r="C48" i="94"/>
  <c r="T47" i="94"/>
  <c r="R47" i="94"/>
  <c r="T46" i="94"/>
  <c r="R46" i="94"/>
  <c r="T45" i="94"/>
  <c r="R45" i="94"/>
  <c r="T44" i="94"/>
  <c r="R44" i="94"/>
  <c r="T43" i="94"/>
  <c r="R43" i="94"/>
  <c r="T42" i="94"/>
  <c r="R42" i="94"/>
  <c r="T41" i="94"/>
  <c r="R41" i="94"/>
  <c r="T40" i="94"/>
  <c r="R40" i="94"/>
  <c r="T39" i="94"/>
  <c r="R39" i="94"/>
  <c r="T38" i="94"/>
  <c r="R38" i="94"/>
  <c r="T37" i="94"/>
  <c r="R37" i="94"/>
  <c r="T36" i="94"/>
  <c r="R36" i="94"/>
  <c r="T35" i="94"/>
  <c r="R35" i="94"/>
  <c r="T34" i="94"/>
  <c r="R34" i="94"/>
  <c r="T33" i="94"/>
  <c r="R33" i="94"/>
  <c r="T32" i="94"/>
  <c r="R32" i="94"/>
  <c r="T31" i="94"/>
  <c r="R31" i="94"/>
  <c r="T30" i="94"/>
  <c r="R30" i="94"/>
  <c r="T29" i="94"/>
  <c r="R29" i="94"/>
  <c r="AI16" i="94" l="1"/>
  <c r="AJ16" i="94" s="1"/>
  <c r="AI9" i="94"/>
  <c r="AJ9" i="94" s="1"/>
  <c r="AI14" i="94"/>
  <c r="AJ14" i="94" s="1"/>
  <c r="AI10" i="94"/>
  <c r="AJ10" i="94" s="1"/>
  <c r="AI11" i="94"/>
  <c r="AJ11" i="94" s="1"/>
  <c r="AI13" i="94"/>
  <c r="AJ13" i="94" s="1"/>
  <c r="AI15" i="94"/>
  <c r="E17" i="94"/>
  <c r="AJ12" i="94"/>
  <c r="AH17" i="94"/>
  <c r="T48" i="94"/>
  <c r="Y17" i="94"/>
  <c r="AB17" i="94"/>
  <c r="J17" i="94"/>
  <c r="P17" i="94"/>
  <c r="V17" i="94"/>
  <c r="L17" i="94"/>
  <c r="T17" i="94"/>
  <c r="N17" i="94"/>
  <c r="R17" i="94"/>
  <c r="X17" i="94"/>
  <c r="R48" i="94"/>
  <c r="S17" i="61"/>
  <c r="O10" i="61"/>
  <c r="O11" i="61"/>
  <c r="O12" i="61"/>
  <c r="O13" i="61"/>
  <c r="O14" i="61"/>
  <c r="O15" i="61"/>
  <c r="O16" i="61"/>
  <c r="L17" i="61"/>
  <c r="G9" i="61"/>
  <c r="T9" i="61" s="1"/>
  <c r="F12" i="115" s="1"/>
  <c r="G10" i="61"/>
  <c r="G11" i="61"/>
  <c r="G12" i="61"/>
  <c r="G13" i="61"/>
  <c r="G14" i="61"/>
  <c r="G15" i="61"/>
  <c r="G16" i="61"/>
  <c r="C17" i="61"/>
  <c r="T14" i="61" l="1"/>
  <c r="F17" i="115" s="1"/>
  <c r="T12" i="61"/>
  <c r="F15" i="115" s="1"/>
  <c r="T10" i="61"/>
  <c r="F13" i="115" s="1"/>
  <c r="T16" i="61"/>
  <c r="F19" i="115" s="1"/>
  <c r="T15" i="61"/>
  <c r="F18" i="115" s="1"/>
  <c r="T13" i="61"/>
  <c r="F16" i="115" s="1"/>
  <c r="T11" i="61"/>
  <c r="F14" i="115" s="1"/>
  <c r="AJ15" i="94"/>
  <c r="AI17" i="94"/>
  <c r="AK9" i="94" s="1"/>
  <c r="E12" i="115" s="1"/>
  <c r="O17" i="61"/>
  <c r="AK17" i="94" l="1"/>
  <c r="E23" i="115" s="1"/>
  <c r="AK13" i="94"/>
  <c r="E16" i="115" s="1"/>
  <c r="AK10" i="94"/>
  <c r="E13" i="115" s="1"/>
  <c r="G13" i="115" s="1"/>
  <c r="AK12" i="94"/>
  <c r="E15" i="115" s="1"/>
  <c r="AK14" i="94"/>
  <c r="E17" i="115" s="1"/>
  <c r="AK16" i="94"/>
  <c r="E19" i="115" s="1"/>
  <c r="AK11" i="94"/>
  <c r="E14" i="115" s="1"/>
  <c r="G14" i="115" s="1"/>
  <c r="AK15" i="94"/>
  <c r="E18" i="115" s="1"/>
  <c r="AJ17" i="94"/>
  <c r="H19" i="115"/>
  <c r="H18" i="115"/>
  <c r="H15" i="115"/>
  <c r="C23" i="115"/>
  <c r="G12" i="115" l="1"/>
  <c r="G15" i="115"/>
  <c r="H16" i="115"/>
  <c r="H17" i="115"/>
  <c r="H13" i="115"/>
  <c r="H14" i="115"/>
  <c r="F23" i="115"/>
  <c r="J2" i="115" s="1"/>
  <c r="H12" i="115"/>
  <c r="G17" i="115"/>
  <c r="G19" i="115"/>
  <c r="G16" i="115"/>
  <c r="G18" i="115"/>
  <c r="H23" i="115" l="1"/>
  <c r="G23" i="115"/>
  <c r="K17" i="61" l="1"/>
  <c r="H17" i="61"/>
  <c r="D17" i="61" l="1"/>
  <c r="G17" i="61"/>
  <c r="T17" i="61" l="1"/>
  <c r="U12" i="61" l="1"/>
  <c r="D15" i="115" s="1"/>
  <c r="I15" i="115" s="1"/>
  <c r="U11" i="61"/>
  <c r="D14" i="115" s="1"/>
  <c r="I14" i="115" s="1"/>
  <c r="U13" i="61"/>
  <c r="D16" i="115" s="1"/>
  <c r="I16" i="115" s="1"/>
  <c r="U15" i="61"/>
  <c r="D18" i="115" s="1"/>
  <c r="I18" i="115" s="1"/>
  <c r="U14" i="61"/>
  <c r="D17" i="115" s="1"/>
  <c r="I17" i="115" s="1"/>
  <c r="U16" i="61"/>
  <c r="D19" i="115" s="1"/>
  <c r="I19" i="115" s="1"/>
  <c r="U9" i="61"/>
  <c r="D12" i="115" s="1"/>
  <c r="I12" i="115" s="1"/>
  <c r="U10" i="61"/>
  <c r="D13" i="115" s="1"/>
  <c r="I13" i="115" s="1"/>
  <c r="U17" i="61"/>
  <c r="D23" i="115" s="1"/>
  <c r="J19" i="115" l="1"/>
  <c r="J18" i="115"/>
  <c r="J13" i="115"/>
  <c r="J16" i="115"/>
  <c r="J12" i="115"/>
  <c r="J14" i="115"/>
  <c r="J17" i="115"/>
  <c r="J15" i="115"/>
  <c r="I23" i="115"/>
  <c r="J23" i="115" l="1"/>
  <c r="K18" i="115" s="1"/>
  <c r="K15" i="115" l="1"/>
  <c r="K12" i="115"/>
  <c r="K16" i="115"/>
  <c r="K13" i="115"/>
  <c r="K17" i="115"/>
  <c r="K19" i="115"/>
  <c r="K14" i="115"/>
  <c r="K23" i="115" l="1"/>
  <c r="L12" i="115" s="1"/>
  <c r="N12" i="115" l="1"/>
  <c r="O12" i="115" s="1"/>
  <c r="M12" i="115"/>
  <c r="L14" i="115"/>
  <c r="L17" i="115"/>
  <c r="L16" i="115"/>
  <c r="L19" i="115"/>
  <c r="L15" i="115"/>
  <c r="L18" i="115"/>
  <c r="L13" i="115"/>
  <c r="N17" i="115" l="1"/>
  <c r="O17" i="115" s="1"/>
  <c r="M17" i="115"/>
  <c r="N13" i="115"/>
  <c r="O13" i="115" s="1"/>
  <c r="M13" i="115"/>
  <c r="N19" i="115"/>
  <c r="O19" i="115" s="1"/>
  <c r="M19" i="115"/>
  <c r="N18" i="115"/>
  <c r="O18" i="115" s="1"/>
  <c r="M18" i="115"/>
  <c r="N14" i="115"/>
  <c r="O14" i="115" s="1"/>
  <c r="M14" i="115"/>
  <c r="N15" i="115"/>
  <c r="O15" i="115" s="1"/>
  <c r="M15" i="115"/>
  <c r="N16" i="115"/>
  <c r="O16" i="115" s="1"/>
  <c r="M16" i="115"/>
  <c r="L23" i="115"/>
  <c r="M23" i="115" l="1"/>
  <c r="O23" i="115"/>
  <c r="N23" i="115"/>
</calcChain>
</file>

<file path=xl/sharedStrings.xml><?xml version="1.0" encoding="utf-8"?>
<sst xmlns="http://schemas.openxmlformats.org/spreadsheetml/2006/main" count="267" uniqueCount="150">
  <si>
    <t>ИТОГО</t>
  </si>
  <si>
    <t>№ п/п</t>
  </si>
  <si>
    <t>Территория / показатель</t>
  </si>
  <si>
    <t>Индекс налогового потенциала (ИНП)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</si>
  <si>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</si>
  <si>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</si>
  <si>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</si>
  <si>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</si>
  <si>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</si>
  <si>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</si>
  <si>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</si>
  <si>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</si>
  <si>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</si>
  <si>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</si>
  <si>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</si>
  <si>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</si>
  <si>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</si>
  <si>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</si>
  <si>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</si>
  <si>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</si>
  <si>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</si>
  <si>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</si>
  <si>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</si>
  <si>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</si>
  <si>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</si>
  <si>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</si>
  <si>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</si>
  <si>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</si>
  <si>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</si>
  <si>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</si>
  <si>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</si>
  <si>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</si>
  <si>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</si>
  <si>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</si>
  <si>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</si>
  <si>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</si>
  <si>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</si>
  <si>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</si>
  <si>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</si>
  <si>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</si>
  <si>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</si>
  <si>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</si>
  <si>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</si>
  <si>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</si>
  <si>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</si>
  <si>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</si>
  <si>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</si>
  <si>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</si>
  <si>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</si>
  <si>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</si>
  <si>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</si>
  <si>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</si>
  <si>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</si>
  <si>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</si>
  <si>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</si>
  <si>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</si>
  <si>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</si>
  <si>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</si>
  <si>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Нормы расходов  на организацию мероприятий по обеспечению безопасности гидротнхнических сооружений в расчете на 1 ГТС</t>
  </si>
  <si>
    <t>ВСЕГО нормативных РАСХОДОВ</t>
  </si>
  <si>
    <t>№ столбца и формулы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</si>
  <si>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</si>
  <si>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</si>
  <si>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</si>
  <si>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</si>
  <si>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</si>
  <si>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</si>
  <si>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</si>
  <si>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</si>
  <si>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</si>
  <si>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</si>
  <si>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</si>
  <si>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</si>
  <si>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</si>
  <si>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</si>
  <si>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</si>
  <si>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</si>
  <si>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</si>
  <si>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</si>
  <si>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</si>
  <si>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</si>
  <si>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</si>
  <si>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</si>
  <si>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</si>
  <si>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</si>
  <si>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</si>
  <si>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</si>
  <si>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</si>
  <si>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Расходы на участие в предупреждении и ликвидации последствий чрезвычайных ситуаций,обеспечение первичных мер пожарной безопасности,организацию и осуществление мероприятий по гражданской обороне,защите населения и территории от чрезвычайных ситуаций природного и техногенного характера, создание,содержание и организацию деятельности аварийно-спасательных служб и (или) аварийно-спасательных формирований,осуществление мероприятий по обеспечению безопасности людей на водных объектах ,охране их жизни и здоровья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</si>
  <si>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</si>
  <si>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</si>
  <si>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</si>
  <si>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</si>
  <si>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</si>
  <si>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</si>
  <si>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</si>
  <si>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Расчетные доходы бюджета поселения с учетом средств Регионального фонда финансовой поддержки поселений на 1 жителя</t>
  </si>
  <si>
    <t>Расходы на функционирование органов управления</t>
  </si>
  <si>
    <t>Плановый пробег, тыс.км</t>
  </si>
  <si>
    <t>Расходы на создание условий для обеспечения жителей услугами связи, общественного питания, торговли и бытового обслуживания (бани)</t>
  </si>
  <si>
    <t>Расходы на создание условий для предоставления транспортных услуг населению и организация транспортного обслуживания населения</t>
  </si>
  <si>
    <t>Расходы на мероприятия в сфере культуры</t>
  </si>
  <si>
    <t>Расходы на организацию ритуальных услуг и содержание мест захоронения</t>
  </si>
  <si>
    <t>Расходы на благоустройство и озеленение территории</t>
  </si>
  <si>
    <t xml:space="preserve">Расходы на организацию уличного освещения и установку указателей с названиями улиц и номерами домов </t>
  </si>
  <si>
    <t xml:space="preserve">Расходы на организацию и осуществление мероприятий по работе с детьми и молодежью </t>
  </si>
  <si>
    <t>Расходы на выплату доплат к государственной пенсии муниципальным служащим</t>
  </si>
  <si>
    <t xml:space="preserve">Расходы на содержание подразделений муниципальной  пожарной охраны  </t>
  </si>
  <si>
    <t>Количество функционирующих  подразделений муниципальной  пожарной охраны, шт.</t>
  </si>
  <si>
    <t>Расходы на организацию мероприятий по обеспечению безопасности гидротнхнических сооружений в расчете на 1 ГТС</t>
  </si>
  <si>
    <t>Расходы на оплату взноса на капремонт общего имущества в многоквартирных домах, находящихся в мун.собственности</t>
  </si>
  <si>
    <t>Эксплуатируемая общая площадь жилого фонда, находящегося в муниципальной собственности, кв.м.</t>
  </si>
  <si>
    <t>Количество функционирующих  гидротнхнических сооружений (ГТС), шт.</t>
  </si>
  <si>
    <t>3=1×2</t>
  </si>
  <si>
    <t>12=1×11</t>
  </si>
  <si>
    <t>14=1×13</t>
  </si>
  <si>
    <t>16=1×15</t>
  </si>
  <si>
    <t>18=1×17</t>
  </si>
  <si>
    <t>22=1×21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</si>
  <si>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</si>
  <si>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</si>
  <si>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</si>
  <si>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</si>
  <si>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</si>
  <si>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</si>
  <si>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</si>
  <si>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Норматив расходов на 1 км пробега, рублей</t>
  </si>
  <si>
    <t>Норматив расходов на 1 функционирующее  подразделение муниципальной  пожарной охраны, тыс.рублей</t>
  </si>
  <si>
    <t>Размер взноса, рублей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</si>
  <si>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</si>
  <si>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</si>
  <si>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Суражское городское поселение</t>
  </si>
  <si>
    <t>Влазовичское сельское поселение</t>
  </si>
  <si>
    <t>Дегтяревское сельское поселение</t>
  </si>
  <si>
    <t>Дубровское сельское поселение</t>
  </si>
  <si>
    <t>Кулажское сельское поселение</t>
  </si>
  <si>
    <t>Лопазненское сельское поселение</t>
  </si>
  <si>
    <t>Нивнянское сельское поселение</t>
  </si>
  <si>
    <t>Овчинское сельское поселение</t>
  </si>
  <si>
    <t>6=4×5</t>
  </si>
  <si>
    <t>8=1×7</t>
  </si>
  <si>
    <t>10=1×9</t>
  </si>
  <si>
    <t>20=1×19</t>
  </si>
  <si>
    <t>Норма расходов на 1 жителя на финансовое обеспечение деятельности органов местного самоуправления, тыс.рублей</t>
  </si>
  <si>
    <t>Численность постоянного населения на 01.01.2019, чел.</t>
  </si>
  <si>
    <t>Численность постоянного населения на 1.01.2019 г., чел.</t>
  </si>
  <si>
    <t>РАСЧЕТ индекса налогового потенциала на 2020 год</t>
  </si>
  <si>
    <t xml:space="preserve">Доля налога в оценке ФОТ (2019 год) </t>
  </si>
  <si>
    <t>предоставляемых за счет субвенций из областного бюджета, на 2020 год</t>
  </si>
  <si>
    <t>РАСЧЕТ индекса бюджетных расходов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</si>
</sst>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00"/>
    <numFmt numFmtId="165" formatCode="0.0000"/>
    <numFmt numFmtId="166" formatCode="#,##0_ ;[Red]\-#,##0\ "/>
    <numFmt numFmtId="167" formatCode="#,##0.0_ ;[Red]\-#,##0.0\ "/>
    <numFmt numFmtId="168" formatCode="#,##0.000_ ;[Red]\-#,##0.000\ "/>
    <numFmt numFmtId="169" formatCode="#,##0.0000_ ;[Red]\-#,##0.0000\ "/>
    <numFmt numFmtId="170" formatCode="#,##0.00000_ ;[Red]\-#,##0.00000\ "/>
    <numFmt numFmtId="171" formatCode="#,##0.0"/>
    <numFmt numFmtId="172" formatCode="0.0"/>
    <numFmt numFmtId="173" formatCode="#,##0.00_ ;[Red]\-#,##0.00\ "/>
  </numFmts>
  <fonts count="48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rgb="FF0000CC"/>
      <name val="Times New Roman Cyr"/>
      <family val="1"/>
      <charset val="204"/>
    </font>
    <font>
      <sz val="10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6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3" borderId="1" xfId="2" applyNumberFormat="1" applyFont="1" applyFill="1" applyBorder="1" applyAlignment="1">
      <alignment horizontal="center" vertical="center" wrapText="1"/>
    </xf>
    <xf numFmtId="168" fontId="4" fillId="0" borderId="0" xfId="2" applyNumberFormat="1" applyFill="1"/>
    <xf numFmtId="166" fontId="4" fillId="0" borderId="0" xfId="2" applyNumberFormat="1" applyFill="1"/>
    <xf numFmtId="168" fontId="25" fillId="0" borderId="1" xfId="2" applyNumberFormat="1" applyFont="1" applyFill="1" applyBorder="1"/>
    <xf numFmtId="170" fontId="25" fillId="0" borderId="1" xfId="2" applyNumberFormat="1" applyFont="1" applyFill="1" applyBorder="1"/>
    <xf numFmtId="169" fontId="25" fillId="0" borderId="1" xfId="2" applyNumberFormat="1" applyFont="1" applyFill="1" applyBorder="1"/>
    <xf numFmtId="167" fontId="25" fillId="0" borderId="1" xfId="2" applyNumberFormat="1" applyFont="1" applyFill="1" applyBorder="1"/>
    <xf numFmtId="16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4" borderId="0" xfId="2" applyFill="1"/>
    <xf numFmtId="164" fontId="25" fillId="0" borderId="1" xfId="2" applyNumberFormat="1" applyFont="1" applyFill="1" applyBorder="1"/>
    <xf numFmtId="0" fontId="7" fillId="2" borderId="1" xfId="2" applyFont="1" applyFill="1" applyBorder="1" applyAlignment="1">
      <alignment horizontal="center" vertical="center" wrapText="1"/>
    </xf>
    <xf numFmtId="167" fontId="27" fillId="2" borderId="1" xfId="2" applyNumberFormat="1" applyFont="1" applyFill="1" applyBorder="1"/>
    <xf numFmtId="168" fontId="27" fillId="2" borderId="1" xfId="2" applyNumberFormat="1" applyFont="1" applyFill="1" applyBorder="1"/>
    <xf numFmtId="164" fontId="27" fillId="2" borderId="1" xfId="2" applyNumberFormat="1" applyFont="1" applyFill="1" applyBorder="1"/>
    <xf numFmtId="0" fontId="4" fillId="0" borderId="0" xfId="2" applyFont="1" applyAlignment="1">
      <alignment wrapText="1"/>
    </xf>
    <xf numFmtId="167" fontId="31" fillId="4" borderId="1" xfId="2" applyNumberFormat="1" applyFont="1" applyFill="1" applyBorder="1"/>
    <xf numFmtId="164" fontId="25" fillId="4" borderId="1" xfId="2" applyNumberFormat="1" applyFont="1" applyFill="1" applyBorder="1"/>
    <xf numFmtId="168" fontId="25" fillId="4" borderId="1" xfId="2" applyNumberFormat="1" applyFont="1" applyFill="1" applyBorder="1"/>
    <xf numFmtId="0" fontId="19" fillId="2" borderId="1" xfId="2" applyNumberFormat="1" applyFont="1" applyFill="1" applyBorder="1" applyAlignment="1" applyProtection="1">
      <alignment horizontal="center" wrapText="1"/>
      <protection locked="0"/>
    </xf>
    <xf numFmtId="0" fontId="14" fillId="3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6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66" fontId="30" fillId="0" borderId="1" xfId="2" applyNumberFormat="1" applyFont="1" applyFill="1" applyBorder="1" applyAlignment="1">
      <alignment horizontal="right" wrapText="1"/>
    </xf>
    <xf numFmtId="170" fontId="5" fillId="0" borderId="1" xfId="2" applyNumberFormat="1" applyFont="1" applyFill="1" applyBorder="1" applyAlignment="1">
      <alignment wrapText="1"/>
    </xf>
    <xf numFmtId="164" fontId="4" fillId="0" borderId="0" xfId="2" applyNumberFormat="1" applyFont="1" applyAlignment="1">
      <alignment wrapText="1"/>
    </xf>
    <xf numFmtId="16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2" borderId="1" xfId="2" applyNumberFormat="1" applyFont="1" applyFill="1" applyBorder="1" applyAlignment="1" applyProtection="1">
      <alignment horizontal="center" wrapText="1"/>
      <protection locked="0"/>
    </xf>
    <xf numFmtId="166" fontId="24" fillId="0" borderId="1" xfId="2" applyNumberFormat="1" applyFont="1" applyFill="1" applyBorder="1" applyAlignment="1">
      <alignment wrapText="1"/>
    </xf>
    <xf numFmtId="0" fontId="9" fillId="0" borderId="0" xfId="2" applyFont="1"/>
    <xf numFmtId="4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10" fillId="0" borderId="0" xfId="2" applyFont="1" applyFill="1" applyBorder="1"/>
    <xf numFmtId="0" fontId="33" fillId="2" borderId="12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33" fillId="2" borderId="3" xfId="2" applyFont="1" applyFill="1" applyBorder="1" applyAlignment="1">
      <alignment horizontal="center"/>
    </xf>
    <xf numFmtId="0" fontId="39" fillId="3" borderId="3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40" fillId="0" borderId="3" xfId="2" applyFont="1" applyFill="1" applyBorder="1" applyAlignment="1">
      <alignment horizontal="center"/>
    </xf>
    <xf numFmtId="0" fontId="40" fillId="0" borderId="3" xfId="2" applyFont="1" applyFill="1" applyBorder="1" applyProtection="1">
      <protection locked="0"/>
    </xf>
    <xf numFmtId="172" fontId="5" fillId="0" borderId="1" xfId="2" applyNumberFormat="1" applyFont="1" applyFill="1" applyBorder="1"/>
    <xf numFmtId="164" fontId="24" fillId="0" borderId="1" xfId="2" applyNumberFormat="1" applyFont="1" applyFill="1" applyBorder="1" applyProtection="1">
      <protection locked="0"/>
    </xf>
    <xf numFmtId="167" fontId="5" fillId="0" borderId="1" xfId="2" applyNumberFormat="1" applyFont="1" applyFill="1" applyBorder="1"/>
    <xf numFmtId="168" fontId="42" fillId="0" borderId="1" xfId="2" applyNumberFormat="1" applyFont="1" applyFill="1" applyBorder="1"/>
    <xf numFmtId="166" fontId="5" fillId="0" borderId="1" xfId="2" applyNumberFormat="1" applyFont="1" applyFill="1" applyBorder="1"/>
    <xf numFmtId="167" fontId="24" fillId="0" borderId="1" xfId="2" applyNumberFormat="1" applyFont="1" applyFill="1" applyBorder="1" applyProtection="1">
      <protection locked="0"/>
    </xf>
    <xf numFmtId="166" fontId="5" fillId="0" borderId="1" xfId="2" applyNumberFormat="1" applyFont="1" applyFill="1" applyBorder="1" applyProtection="1">
      <protection locked="0"/>
    </xf>
    <xf numFmtId="0" fontId="40" fillId="0" borderId="1" xfId="2" applyFont="1" applyFill="1" applyBorder="1" applyAlignment="1">
      <alignment horizontal="center"/>
    </xf>
    <xf numFmtId="0" fontId="40" fillId="0" borderId="1" xfId="2" applyFont="1" applyFill="1" applyBorder="1" applyProtection="1">
      <protection locked="0"/>
    </xf>
    <xf numFmtId="173" fontId="5" fillId="0" borderId="1" xfId="2" applyNumberFormat="1" applyFont="1" applyFill="1" applyBorder="1"/>
    <xf numFmtId="168" fontId="5" fillId="0" borderId="1" xfId="2" applyNumberFormat="1" applyFont="1" applyFill="1" applyBorder="1"/>
    <xf numFmtId="166" fontId="24" fillId="0" borderId="1" xfId="2" applyNumberFormat="1" applyFont="1" applyFill="1" applyBorder="1" applyProtection="1">
      <protection locked="0"/>
    </xf>
    <xf numFmtId="166" fontId="43" fillId="0" borderId="1" xfId="2" applyNumberFormat="1" applyFont="1" applyFill="1" applyBorder="1" applyProtection="1">
      <protection locked="0"/>
    </xf>
    <xf numFmtId="166" fontId="41" fillId="0" borderId="1" xfId="2" applyNumberFormat="1" applyFont="1" applyFill="1" applyBorder="1" applyProtection="1">
      <protection locked="0"/>
    </xf>
    <xf numFmtId="172" fontId="24" fillId="0" borderId="1" xfId="2" applyNumberFormat="1" applyFont="1" applyFill="1" applyBorder="1" applyProtection="1">
      <protection locked="0"/>
    </xf>
    <xf numFmtId="168" fontId="44" fillId="2" borderId="12" xfId="2" applyNumberFormat="1" applyFont="1" applyFill="1" applyBorder="1"/>
    <xf numFmtId="165" fontId="24" fillId="0" borderId="0" xfId="2" applyNumberFormat="1" applyFont="1" applyFill="1" applyBorder="1" applyProtection="1">
      <protection locked="0"/>
    </xf>
    <xf numFmtId="168" fontId="41" fillId="6" borderId="1" xfId="2" applyNumberFormat="1" applyFont="1" applyFill="1" applyBorder="1" applyProtection="1">
      <protection locked="0"/>
    </xf>
    <xf numFmtId="16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6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68" fontId="41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68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65" fontId="21" fillId="3" borderId="0" xfId="2" applyNumberFormat="1" applyFont="1" applyFill="1" applyBorder="1" applyAlignment="1">
      <alignment wrapText="1"/>
    </xf>
    <xf numFmtId="171" fontId="34" fillId="5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3" borderId="4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171" fontId="12" fillId="3" borderId="2" xfId="2" applyNumberFormat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5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67" fontId="25" fillId="0" borderId="3" xfId="2" applyNumberFormat="1" applyFont="1" applyFill="1" applyBorder="1"/>
    <xf numFmtId="169" fontId="27" fillId="2" borderId="1" xfId="2" applyNumberFormat="1" applyFont="1" applyFill="1" applyBorder="1"/>
    <xf numFmtId="170" fontId="27" fillId="2" borderId="1" xfId="2" applyNumberFormat="1" applyFont="1" applyFill="1" applyBorder="1"/>
    <xf numFmtId="167" fontId="26" fillId="0" borderId="1" xfId="2" applyNumberFormat="1" applyFont="1" applyFill="1" applyBorder="1"/>
    <xf numFmtId="167" fontId="26" fillId="4" borderId="1" xfId="2" applyNumberFormat="1" applyFont="1" applyFill="1" applyBorder="1"/>
    <xf numFmtId="168" fontId="26" fillId="0" borderId="1" xfId="2" applyNumberFormat="1" applyFont="1" applyFill="1" applyBorder="1"/>
    <xf numFmtId="0" fontId="4" fillId="0" borderId="0" xfId="2" applyFill="1" applyAlignment="1">
      <alignment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46" fillId="7" borderId="0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168" fontId="41" fillId="6" borderId="3" xfId="2" applyNumberFormat="1" applyFont="1" applyFill="1" applyBorder="1" applyProtection="1">
      <protection locked="0"/>
    </xf>
    <xf numFmtId="166" fontId="47" fillId="0" borderId="0" xfId="2" applyNumberFormat="1" applyFont="1"/>
    <xf numFmtId="0" fontId="47" fillId="0" borderId="0" xfId="2" applyFont="1"/>
    <xf numFmtId="173" fontId="24" fillId="0" borderId="1" xfId="2" applyNumberFormat="1" applyFont="1" applyFill="1" applyBorder="1" applyProtection="1">
      <protection locked="0"/>
    </xf>
    <xf numFmtId="166" fontId="25" fillId="0" borderId="3" xfId="2" applyNumberFormat="1" applyFont="1" applyFill="1" applyBorder="1"/>
    <xf numFmtId="166" fontId="35" fillId="2" borderId="1" xfId="2" applyNumberFormat="1" applyFont="1" applyFill="1" applyBorder="1"/>
    <xf numFmtId="0" fontId="33" fillId="2" borderId="1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19" fillId="3" borderId="1" xfId="2" applyFont="1" applyFill="1" applyBorder="1" applyAlignment="1">
      <alignment horizontal="center" wrapText="1"/>
    </xf>
    <xf numFmtId="0" fontId="45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39" fillId="2" borderId="1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/>
    </xf>
    <xf numFmtId="169" fontId="40" fillId="0" borderId="1" xfId="2" applyNumberFormat="1" applyFont="1" applyFill="1" applyBorder="1"/>
    <xf numFmtId="170" fontId="5" fillId="0" borderId="1" xfId="2" applyNumberFormat="1" applyFont="1" applyFill="1" applyBorder="1"/>
    <xf numFmtId="1" fontId="44" fillId="2" borderId="1" xfId="2" applyNumberFormat="1" applyFont="1" applyFill="1" applyBorder="1"/>
    <xf numFmtId="168" fontId="44" fillId="2" borderId="1" xfId="2" applyNumberFormat="1" applyFont="1" applyFill="1" applyBorder="1" applyAlignment="1">
      <alignment horizontal="center"/>
    </xf>
    <xf numFmtId="166" fontId="44" fillId="2" borderId="1" xfId="2" applyNumberFormat="1" applyFont="1" applyFill="1" applyBorder="1"/>
    <xf numFmtId="166" fontId="44" fillId="2" borderId="1" xfId="2" applyNumberFormat="1" applyFont="1" applyFill="1" applyBorder="1" applyAlignment="1">
      <alignment horizontal="center"/>
    </xf>
    <xf numFmtId="168" fontId="44" fillId="2" borderId="1" xfId="2" applyNumberFormat="1" applyFont="1" applyFill="1" applyBorder="1"/>
    <xf numFmtId="172" fontId="44" fillId="2" borderId="1" xfId="2" applyNumberFormat="1" applyFont="1" applyFill="1" applyBorder="1"/>
    <xf numFmtId="170" fontId="44" fillId="2" borderId="1" xfId="2" applyNumberFormat="1" applyFont="1" applyFill="1" applyBorder="1"/>
    <xf numFmtId="167" fontId="44" fillId="2" borderId="1" xfId="2" applyNumberFormat="1" applyFont="1" applyFill="1" applyBorder="1"/>
    <xf numFmtId="0" fontId="33" fillId="2" borderId="1" xfId="2" applyFont="1" applyFill="1" applyBorder="1" applyAlignment="1">
      <alignment horizontal="center"/>
    </xf>
    <xf numFmtId="169" fontId="24" fillId="0" borderId="1" xfId="2" applyNumberFormat="1" applyFont="1" applyFill="1" applyBorder="1" applyProtection="1">
      <protection locked="0"/>
    </xf>
    <xf numFmtId="1" fontId="46" fillId="7" borderId="0" xfId="2" applyNumberFormat="1" applyFont="1" applyFill="1" applyBorder="1" applyAlignment="1">
      <alignment horizontal="center"/>
    </xf>
    <xf numFmtId="3" fontId="44" fillId="2" borderId="1" xfId="2" applyNumberFormat="1" applyFont="1" applyFill="1" applyBorder="1"/>
    <xf numFmtId="0" fontId="11" fillId="2" borderId="1" xfId="2" applyFont="1" applyFill="1" applyBorder="1" applyAlignment="1">
      <alignment horizontal="center" vertical="center" wrapText="1"/>
    </xf>
    <xf numFmtId="22" fontId="4" fillId="0" borderId="0" xfId="2" applyNumberFormat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center" wrapText="1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44" fillId="2" borderId="1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33" fillId="2" borderId="1" xfId="2" applyFont="1" applyFill="1" applyBorder="1" applyAlignment="1">
      <alignment horizontal="center" vertical="center" wrapText="1"/>
    </xf>
    <xf numFmtId="0" fontId="37" fillId="2" borderId="1" xfId="2" applyFont="1" applyFill="1" applyBorder="1" applyAlignment="1" applyProtection="1">
      <alignment horizontal="center" vertical="center" wrapText="1"/>
      <protection locked="0"/>
    </xf>
    <xf numFmtId="0" fontId="38" fillId="2" borderId="1" xfId="2" applyFont="1" applyFill="1" applyBorder="1" applyAlignment="1">
      <alignment horizontal="center" vertical="center" wrapText="1"/>
    </xf>
    <xf numFmtId="0" fontId="3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/>
    </xf>
    <xf numFmtId="0" fontId="33" fillId="2" borderId="8" xfId="2" applyFont="1" applyFill="1" applyBorder="1" applyAlignment="1">
      <alignment horizontal="center"/>
    </xf>
    <xf numFmtId="0" fontId="33" fillId="2" borderId="9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37" fillId="2" borderId="2" xfId="2" applyFont="1" applyFill="1" applyBorder="1" applyAlignment="1">
      <alignment horizontal="center" vertical="center" wrapText="1"/>
    </xf>
    <xf numFmtId="0" fontId="7" fillId="2" borderId="10" xfId="2" applyFont="1" applyFill="1" applyBorder="1" applyAlignment="1">
      <alignment horizontal="center"/>
    </xf>
    <xf numFmtId="0" fontId="7" fillId="2" borderId="11" xfId="2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44" fillId="2" borderId="10" xfId="2" applyFont="1" applyFill="1" applyBorder="1" applyAlignment="1">
      <alignment horizontal="center"/>
    </xf>
    <xf numFmtId="0" fontId="44" fillId="2" borderId="11" xfId="2" applyFont="1" applyFill="1" applyBorder="1" applyAlignment="1">
      <alignment horizontal="center"/>
    </xf>
    <xf numFmtId="0" fontId="13" fillId="2" borderId="6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38" fillId="2" borderId="6" xfId="2" applyFont="1" applyFill="1" applyBorder="1" applyAlignment="1">
      <alignment horizontal="center" vertical="center" wrapText="1"/>
    </xf>
    <xf numFmtId="0" fontId="38" fillId="2" borderId="2" xfId="2" applyFont="1" applyFill="1" applyBorder="1" applyAlignment="1">
      <alignment horizontal="center" vertical="center" wrapText="1"/>
    </xf>
    <xf numFmtId="0" fontId="38" fillId="2" borderId="3" xfId="2" applyFont="1" applyFill="1" applyBorder="1" applyAlignment="1">
      <alignment horizontal="center" vertic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/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/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25</xdr:row>
      <xdr:rowOff>457200</xdr:rowOff>
    </xdr:from>
    <xdr:to>
      <xdr:col>2</xdr:col>
      <xdr:colOff>1076325</xdr:colOff>
      <xdr:row>26</xdr:row>
      <xdr:rowOff>85725</xdr:rowOff>
    </xdr:to>
    <xdr:sp macro="" textlink="">
      <xdr:nvSpPr>
        <xdr:cNvPr id="13" name="AutoShape 24"/>
        <xdr:cNvSpPr>
          <a:spLocks noChangeArrowheads="1"/>
        </xdr:cNvSpPr>
      </xdr:nvSpPr>
      <xdr:spPr bwMode="auto">
        <a:xfrm>
          <a:off x="2857500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723900</xdr:colOff>
      <xdr:row>25</xdr:row>
      <xdr:rowOff>457200</xdr:rowOff>
    </xdr:from>
    <xdr:to>
      <xdr:col>17</xdr:col>
      <xdr:colOff>914400</xdr:colOff>
      <xdr:row>26</xdr:row>
      <xdr:rowOff>85725</xdr:rowOff>
    </xdr:to>
    <xdr:sp macro="" textlink="">
      <xdr:nvSpPr>
        <xdr:cNvPr id="15" name="AutoShape 26"/>
        <xdr:cNvSpPr>
          <a:spLocks noChangeArrowheads="1"/>
        </xdr:cNvSpPr>
      </xdr:nvSpPr>
      <xdr:spPr bwMode="auto">
        <a:xfrm>
          <a:off x="6696075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914400</xdr:colOff>
      <xdr:row>25</xdr:row>
      <xdr:rowOff>352425</xdr:rowOff>
    </xdr:from>
    <xdr:to>
      <xdr:col>25</xdr:col>
      <xdr:colOff>1038225</xdr:colOff>
      <xdr:row>25</xdr:row>
      <xdr:rowOff>647700</xdr:rowOff>
    </xdr:to>
    <xdr:sp macro="" textlink="">
      <xdr:nvSpPr>
        <xdr:cNvPr id="17" name="AutoShape 28"/>
        <xdr:cNvSpPr>
          <a:spLocks noChangeArrowheads="1"/>
        </xdr:cNvSpPr>
      </xdr:nvSpPr>
      <xdr:spPr bwMode="auto">
        <a:xfrm>
          <a:off x="11382375" y="642937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885825</xdr:colOff>
      <xdr:row>25</xdr:row>
      <xdr:rowOff>457200</xdr:rowOff>
    </xdr:from>
    <xdr:to>
      <xdr:col>19</xdr:col>
      <xdr:colOff>1066800</xdr:colOff>
      <xdr:row>26</xdr:row>
      <xdr:rowOff>85725</xdr:rowOff>
    </xdr:to>
    <xdr:sp macro="" textlink="">
      <xdr:nvSpPr>
        <xdr:cNvPr id="18" name="AutoShape 29"/>
        <xdr:cNvSpPr>
          <a:spLocks noChangeArrowheads="1"/>
        </xdr:cNvSpPr>
      </xdr:nvSpPr>
      <xdr:spPr bwMode="auto">
        <a:xfrm>
          <a:off x="87344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25</xdr:row>
      <xdr:rowOff>457200</xdr:rowOff>
    </xdr:from>
    <xdr:to>
      <xdr:col>18</xdr:col>
      <xdr:colOff>0</xdr:colOff>
      <xdr:row>26</xdr:row>
      <xdr:rowOff>85725</xdr:rowOff>
    </xdr:to>
    <xdr:sp macro="" textlink="">
      <xdr:nvSpPr>
        <xdr:cNvPr id="19" name="AutoShape 30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25</xdr:row>
      <xdr:rowOff>457200</xdr:rowOff>
    </xdr:from>
    <xdr:to>
      <xdr:col>18</xdr:col>
      <xdr:colOff>0</xdr:colOff>
      <xdr:row>26</xdr:row>
      <xdr:rowOff>85725</xdr:rowOff>
    </xdr:to>
    <xdr:sp macro="" textlink="">
      <xdr:nvSpPr>
        <xdr:cNvPr id="20" name="AutoShape 31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981075</xdr:colOff>
      <xdr:row>25</xdr:row>
      <xdr:rowOff>504825</xdr:rowOff>
    </xdr:from>
    <xdr:to>
      <xdr:col>32</xdr:col>
      <xdr:colOff>1162050</xdr:colOff>
      <xdr:row>26</xdr:row>
      <xdr:rowOff>133350</xdr:rowOff>
    </xdr:to>
    <xdr:sp macro="" textlink="">
      <xdr:nvSpPr>
        <xdr:cNvPr id="21" name="AutoShape 32"/>
        <xdr:cNvSpPr>
          <a:spLocks noChangeArrowheads="1"/>
        </xdr:cNvSpPr>
      </xdr:nvSpPr>
      <xdr:spPr bwMode="auto">
        <a:xfrm>
          <a:off x="160496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25</xdr:row>
      <xdr:rowOff>457200</xdr:rowOff>
    </xdr:from>
    <xdr:to>
      <xdr:col>2</xdr:col>
      <xdr:colOff>1076325</xdr:colOff>
      <xdr:row>26</xdr:row>
      <xdr:rowOff>85725</xdr:rowOff>
    </xdr:to>
    <xdr:sp macro="" textlink="">
      <xdr:nvSpPr>
        <xdr:cNvPr id="24" name="AutoShape 35"/>
        <xdr:cNvSpPr>
          <a:spLocks noChangeArrowheads="1"/>
        </xdr:cNvSpPr>
      </xdr:nvSpPr>
      <xdr:spPr bwMode="auto">
        <a:xfrm>
          <a:off x="2857500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723900</xdr:colOff>
      <xdr:row>25</xdr:row>
      <xdr:rowOff>457200</xdr:rowOff>
    </xdr:from>
    <xdr:to>
      <xdr:col>17</xdr:col>
      <xdr:colOff>914400</xdr:colOff>
      <xdr:row>26</xdr:row>
      <xdr:rowOff>85725</xdr:rowOff>
    </xdr:to>
    <xdr:sp macro="" textlink="">
      <xdr:nvSpPr>
        <xdr:cNvPr id="26" name="AutoShape 37"/>
        <xdr:cNvSpPr>
          <a:spLocks noChangeArrowheads="1"/>
        </xdr:cNvSpPr>
      </xdr:nvSpPr>
      <xdr:spPr bwMode="auto">
        <a:xfrm>
          <a:off x="6696075" y="6429375"/>
          <a:ext cx="1905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914400</xdr:colOff>
      <xdr:row>25</xdr:row>
      <xdr:rowOff>352425</xdr:rowOff>
    </xdr:from>
    <xdr:to>
      <xdr:col>25</xdr:col>
      <xdr:colOff>1038225</xdr:colOff>
      <xdr:row>25</xdr:row>
      <xdr:rowOff>666750</xdr:rowOff>
    </xdr:to>
    <xdr:sp macro="" textlink="">
      <xdr:nvSpPr>
        <xdr:cNvPr id="28" name="AutoShape 39"/>
        <xdr:cNvSpPr>
          <a:spLocks noChangeArrowheads="1"/>
        </xdr:cNvSpPr>
      </xdr:nvSpPr>
      <xdr:spPr bwMode="auto">
        <a:xfrm>
          <a:off x="11382375" y="6429375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885825</xdr:colOff>
      <xdr:row>25</xdr:row>
      <xdr:rowOff>457200</xdr:rowOff>
    </xdr:from>
    <xdr:to>
      <xdr:col>19</xdr:col>
      <xdr:colOff>1066800</xdr:colOff>
      <xdr:row>26</xdr:row>
      <xdr:rowOff>85725</xdr:rowOff>
    </xdr:to>
    <xdr:sp macro="" textlink="">
      <xdr:nvSpPr>
        <xdr:cNvPr id="29" name="AutoShape 40"/>
        <xdr:cNvSpPr>
          <a:spLocks noChangeArrowheads="1"/>
        </xdr:cNvSpPr>
      </xdr:nvSpPr>
      <xdr:spPr bwMode="auto">
        <a:xfrm>
          <a:off x="87344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25</xdr:row>
      <xdr:rowOff>457200</xdr:rowOff>
    </xdr:from>
    <xdr:to>
      <xdr:col>18</xdr:col>
      <xdr:colOff>0</xdr:colOff>
      <xdr:row>26</xdr:row>
      <xdr:rowOff>85725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25</xdr:row>
      <xdr:rowOff>457200</xdr:rowOff>
    </xdr:from>
    <xdr:to>
      <xdr:col>18</xdr:col>
      <xdr:colOff>0</xdr:colOff>
      <xdr:row>26</xdr:row>
      <xdr:rowOff>85725</xdr:rowOff>
    </xdr:to>
    <xdr:sp macro="" textlink="">
      <xdr:nvSpPr>
        <xdr:cNvPr id="31" name="AutoShape 42"/>
        <xdr:cNvSpPr>
          <a:spLocks noChangeArrowheads="1"/>
        </xdr:cNvSpPr>
      </xdr:nvSpPr>
      <xdr:spPr bwMode="auto">
        <a:xfrm>
          <a:off x="6829425" y="6429375"/>
          <a:ext cx="7620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981075</xdr:colOff>
      <xdr:row>25</xdr:row>
      <xdr:rowOff>504825</xdr:rowOff>
    </xdr:from>
    <xdr:to>
      <xdr:col>32</xdr:col>
      <xdr:colOff>1162050</xdr:colOff>
      <xdr:row>26</xdr:row>
      <xdr:rowOff>133350</xdr:rowOff>
    </xdr:to>
    <xdr:sp macro="" textlink="">
      <xdr:nvSpPr>
        <xdr:cNvPr id="32" name="AutoShape 43"/>
        <xdr:cNvSpPr>
          <a:spLocks noChangeArrowheads="1"/>
        </xdr:cNvSpPr>
      </xdr:nvSpPr>
      <xdr:spPr bwMode="auto">
        <a:xfrm>
          <a:off x="16049625" y="6429375"/>
          <a:ext cx="18097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914400</xdr:colOff>
      <xdr:row>25</xdr:row>
      <xdr:rowOff>352425</xdr:rowOff>
    </xdr:from>
    <xdr:to>
      <xdr:col>28</xdr:col>
      <xdr:colOff>1038225</xdr:colOff>
      <xdr:row>25</xdr:row>
      <xdr:rowOff>647700</xdr:rowOff>
    </xdr:to>
    <xdr:sp macro="" textlink="">
      <xdr:nvSpPr>
        <xdr:cNvPr id="35" name="AutoShape 28"/>
        <xdr:cNvSpPr>
          <a:spLocks noChangeArrowheads="1"/>
        </xdr:cNvSpPr>
      </xdr:nvSpPr>
      <xdr:spPr bwMode="auto">
        <a:xfrm>
          <a:off x="34751963" y="6691313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914400</xdr:colOff>
      <xdr:row>25</xdr:row>
      <xdr:rowOff>352425</xdr:rowOff>
    </xdr:from>
    <xdr:to>
      <xdr:col>28</xdr:col>
      <xdr:colOff>1038225</xdr:colOff>
      <xdr:row>25</xdr:row>
      <xdr:rowOff>666750</xdr:rowOff>
    </xdr:to>
    <xdr:sp macro="" textlink="">
      <xdr:nvSpPr>
        <xdr:cNvPr id="36" name="AutoShape 39"/>
        <xdr:cNvSpPr>
          <a:spLocks noChangeArrowheads="1"/>
        </xdr:cNvSpPr>
      </xdr:nvSpPr>
      <xdr:spPr bwMode="auto">
        <a:xfrm>
          <a:off x="34751963" y="6691313"/>
          <a:ext cx="123825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5"/>
  <sheetViews>
    <sheetView tabSelected="1" zoomScaleNormal="100" zoomScaleSheetLayoutView="85" workbookViewId="0">
      <selection activeCell="G7" sqref="G7:G9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4" customFormat="1" ht="18.75" x14ac:dyDescent="0.3">
      <c r="A1" s="81"/>
      <c r="B1" s="82"/>
      <c r="C1" s="83"/>
      <c r="K1" s="85"/>
      <c r="N1" s="86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</row>
    <row r="2" spans="1:32" s="84" customFormat="1" ht="17.649999999999999" customHeight="1" x14ac:dyDescent="0.35">
      <c r="A2" s="152"/>
      <c r="B2" s="152"/>
      <c r="C2" s="111" t="s">
        <v>89</v>
      </c>
      <c r="D2" s="109"/>
      <c r="E2" s="109"/>
      <c r="F2" s="109"/>
      <c r="G2" s="109"/>
      <c r="H2" s="109"/>
      <c r="I2" s="88"/>
      <c r="J2" s="89">
        <f>(F23+L2)/F23</f>
        <v>1.0194930682441952</v>
      </c>
      <c r="K2" s="88"/>
      <c r="L2" s="90">
        <v>940</v>
      </c>
      <c r="M2" s="91"/>
      <c r="N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32" s="84" customFormat="1" ht="17.649999999999999" customHeight="1" x14ac:dyDescent="0.35">
      <c r="A3" s="108"/>
      <c r="B3" s="108"/>
      <c r="C3" s="111" t="s">
        <v>90</v>
      </c>
      <c r="D3" s="109"/>
      <c r="E3" s="109"/>
      <c r="F3" s="109"/>
      <c r="G3" s="109"/>
      <c r="H3" s="109"/>
      <c r="I3" s="88"/>
      <c r="J3" s="87"/>
      <c r="K3" s="87"/>
      <c r="L3" s="87"/>
      <c r="M3" s="91"/>
      <c r="N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 s="84" customFormat="1" ht="17.649999999999999" customHeight="1" x14ac:dyDescent="0.35">
      <c r="A4" s="108"/>
      <c r="B4" s="108"/>
      <c r="C4" s="111" t="s">
        <v>148</v>
      </c>
      <c r="D4" s="109"/>
      <c r="E4" s="109"/>
      <c r="F4" s="109"/>
      <c r="G4" s="109"/>
      <c r="H4" s="109"/>
      <c r="I4" s="88"/>
      <c r="J4" s="87"/>
      <c r="K4" s="87"/>
      <c r="L4" s="87"/>
      <c r="M4" s="91"/>
      <c r="N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s="84" customFormat="1" ht="17.649999999999999" customHeight="1" x14ac:dyDescent="0.35">
      <c r="A5" s="108"/>
      <c r="B5" s="108"/>
      <c r="C5" s="111" t="s">
        <v>91</v>
      </c>
      <c r="D5" s="109"/>
      <c r="E5" s="109"/>
      <c r="F5" s="109"/>
      <c r="G5" s="109"/>
      <c r="H5" s="109"/>
      <c r="I5" s="88"/>
      <c r="J5" s="87"/>
      <c r="K5" s="87"/>
      <c r="L5" s="87"/>
      <c r="M5" s="91"/>
      <c r="N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</row>
    <row r="6" spans="1:32" s="84" customFormat="1" ht="15.75" customHeight="1" x14ac:dyDescent="0.25">
      <c r="A6" s="2" t="s">
        <v>7</v>
      </c>
      <c r="B6" s="2"/>
      <c r="C6" s="110"/>
      <c r="D6" s="110"/>
      <c r="E6" s="110"/>
      <c r="F6" s="110"/>
      <c r="G6" s="110"/>
      <c r="H6" s="110"/>
      <c r="I6" s="92"/>
      <c r="J6" s="87"/>
      <c r="K6" s="92"/>
      <c r="L6" s="92"/>
      <c r="M6" s="92"/>
      <c r="N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</row>
    <row r="7" spans="1:32" s="84" customFormat="1" ht="13.15" customHeight="1" x14ac:dyDescent="0.2">
      <c r="A7" s="153" t="s">
        <v>1</v>
      </c>
      <c r="B7" s="153" t="s">
        <v>2</v>
      </c>
      <c r="C7" s="154" t="s">
        <v>144</v>
      </c>
      <c r="D7" s="153" t="s">
        <v>3</v>
      </c>
      <c r="E7" s="153" t="s">
        <v>20</v>
      </c>
      <c r="F7" s="153" t="s">
        <v>18</v>
      </c>
      <c r="G7" s="151" t="s">
        <v>21</v>
      </c>
      <c r="H7" s="153" t="s">
        <v>17</v>
      </c>
      <c r="I7" s="153" t="s">
        <v>95</v>
      </c>
      <c r="J7" s="153" t="s">
        <v>19</v>
      </c>
      <c r="K7" s="153" t="s">
        <v>92</v>
      </c>
      <c r="L7" s="10">
        <v>1</v>
      </c>
      <c r="M7" s="153" t="s">
        <v>130</v>
      </c>
      <c r="N7" s="151" t="s">
        <v>94</v>
      </c>
      <c r="O7" s="151" t="s">
        <v>96</v>
      </c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</row>
    <row r="8" spans="1:32" s="84" customFormat="1" ht="13.15" customHeight="1" x14ac:dyDescent="0.2">
      <c r="A8" s="153"/>
      <c r="B8" s="153"/>
      <c r="C8" s="154"/>
      <c r="D8" s="153"/>
      <c r="E8" s="153"/>
      <c r="F8" s="153"/>
      <c r="G8" s="151"/>
      <c r="H8" s="153"/>
      <c r="I8" s="153"/>
      <c r="J8" s="153"/>
      <c r="K8" s="153"/>
      <c r="L8" s="151" t="s">
        <v>93</v>
      </c>
      <c r="M8" s="153"/>
      <c r="N8" s="151"/>
      <c r="O8" s="151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s="84" customFormat="1" ht="112.5" customHeight="1" x14ac:dyDescent="0.2">
      <c r="A9" s="153"/>
      <c r="B9" s="153"/>
      <c r="C9" s="154"/>
      <c r="D9" s="153"/>
      <c r="E9" s="153"/>
      <c r="F9" s="153"/>
      <c r="G9" s="151"/>
      <c r="H9" s="153"/>
      <c r="I9" s="153"/>
      <c r="J9" s="153"/>
      <c r="K9" s="153"/>
      <c r="L9" s="156"/>
      <c r="M9" s="153"/>
      <c r="N9" s="151"/>
      <c r="O9" s="151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s="93" customFormat="1" ht="27" customHeight="1" x14ac:dyDescent="0.2">
      <c r="A10" s="157" t="s">
        <v>38</v>
      </c>
      <c r="B10" s="158"/>
      <c r="C10" s="21">
        <v>1</v>
      </c>
      <c r="D10" s="21">
        <v>2</v>
      </c>
      <c r="E10" s="21">
        <v>3</v>
      </c>
      <c r="F10" s="21">
        <v>4</v>
      </c>
      <c r="G10" s="21" t="s">
        <v>35</v>
      </c>
      <c r="H10" s="21" t="s">
        <v>36</v>
      </c>
      <c r="I10" s="21" t="s">
        <v>15</v>
      </c>
      <c r="J10" s="21" t="s">
        <v>129</v>
      </c>
      <c r="K10" s="21" t="s">
        <v>16</v>
      </c>
      <c r="L10" s="21" t="s">
        <v>39</v>
      </c>
      <c r="M10" s="21" t="s">
        <v>34</v>
      </c>
      <c r="N10" s="21" t="s">
        <v>86</v>
      </c>
      <c r="O10" s="21" t="s">
        <v>87</v>
      </c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s="84" customFormat="1" ht="25.5" x14ac:dyDescent="0.2">
      <c r="A11" s="159"/>
      <c r="B11" s="160"/>
      <c r="C11" s="98" t="s">
        <v>37</v>
      </c>
      <c r="D11" s="98" t="s">
        <v>10</v>
      </c>
      <c r="E11" s="98" t="s">
        <v>11</v>
      </c>
      <c r="F11" s="99"/>
      <c r="G11" s="100"/>
      <c r="H11" s="100"/>
      <c r="I11" s="100"/>
      <c r="J11" s="98"/>
      <c r="K11" s="100"/>
      <c r="L11" s="101">
        <f>ROUND(L2*L7,0)</f>
        <v>940</v>
      </c>
      <c r="M11" s="102"/>
      <c r="N11" s="103"/>
      <c r="O11" s="103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</row>
    <row r="12" spans="1:32" s="7" customFormat="1" ht="26.25" customHeight="1" x14ac:dyDescent="0.25">
      <c r="A12" s="104">
        <v>1</v>
      </c>
      <c r="B12" s="18" t="s">
        <v>131</v>
      </c>
      <c r="C12" s="128">
        <v>10814</v>
      </c>
      <c r="D12" s="14">
        <f>ИНП!U9</f>
        <v>1.5501499999999999</v>
      </c>
      <c r="E12" s="14">
        <f>ИБР!AK9</f>
        <v>0.71782000000000001</v>
      </c>
      <c r="F12" s="16">
        <f>ИНП!T9</f>
        <v>36349</v>
      </c>
      <c r="G12" s="17">
        <f>F12/E12</f>
        <v>50638.042963417014</v>
      </c>
      <c r="H12" s="20">
        <f>F12/C12</f>
        <v>3.3612909191788423</v>
      </c>
      <c r="I12" s="13">
        <f>D12/E12</f>
        <v>2.1595246719233234</v>
      </c>
      <c r="J12" s="112">
        <f>IF(I12&lt;$J$2,$J$2*($J$2-I12)*E12*C12,0)</f>
        <v>0</v>
      </c>
      <c r="K12" s="15">
        <f>J12/$J$23</f>
        <v>0</v>
      </c>
      <c r="L12" s="115">
        <f t="shared" ref="L12:L19" si="0">ROUND($L$11*K12/$K$23,0)</f>
        <v>0</v>
      </c>
      <c r="M12" s="13">
        <f>I12+L12/(C12*E12*$J$2)</f>
        <v>2.1595246719233234</v>
      </c>
      <c r="N12" s="115">
        <f>ROUND((G12+L12),1)</f>
        <v>50638</v>
      </c>
      <c r="O12" s="117">
        <f>ROUND(N12/C12,3)</f>
        <v>4.6829999999999998</v>
      </c>
    </row>
    <row r="13" spans="1:32" s="7" customFormat="1" ht="32.25" customHeight="1" x14ac:dyDescent="0.25">
      <c r="A13" s="105">
        <v>2</v>
      </c>
      <c r="B13" s="18" t="s">
        <v>132</v>
      </c>
      <c r="C13" s="128">
        <v>1858</v>
      </c>
      <c r="D13" s="14">
        <f>ИНП!U10</f>
        <v>0.32485000000000003</v>
      </c>
      <c r="E13" s="14">
        <f>ИБР!AK10</f>
        <v>1.06619</v>
      </c>
      <c r="F13" s="16">
        <f>ИНП!T10</f>
        <v>1308.76</v>
      </c>
      <c r="G13" s="17">
        <f t="shared" ref="G13:G19" si="1">F13/E13</f>
        <v>1227.5110439977866</v>
      </c>
      <c r="H13" s="20">
        <f t="shared" ref="H13:H19" si="2">F13/C13</f>
        <v>0.70439181916038751</v>
      </c>
      <c r="I13" s="13">
        <f t="shared" ref="I13:I19" si="3">D13/E13</f>
        <v>0.30468303022913368</v>
      </c>
      <c r="J13" s="112">
        <f t="shared" ref="J13:J19" si="4">IF(I13&lt;$J$2,$J$2*($J$2-I13)*E13*C13,0)</f>
        <v>1443.6277924781421</v>
      </c>
      <c r="K13" s="15">
        <f t="shared" ref="K13:K19" si="5">J13/$J$23</f>
        <v>0.15253987682292902</v>
      </c>
      <c r="L13" s="115">
        <f t="shared" si="0"/>
        <v>143</v>
      </c>
      <c r="M13" s="13">
        <f t="shared" ref="M13:M19" si="6">I13+L13/(C13*E13*$J$2)</f>
        <v>0.37548925602275457</v>
      </c>
      <c r="N13" s="115">
        <f t="shared" ref="N13:N19" si="7">ROUND((G13+L13),1)</f>
        <v>1370.5</v>
      </c>
      <c r="O13" s="117">
        <f t="shared" ref="O13:O19" si="8">ROUND(N13/C13,3)</f>
        <v>0.73799999999999999</v>
      </c>
    </row>
    <row r="14" spans="1:32" s="7" customFormat="1" ht="24" customHeight="1" x14ac:dyDescent="0.25">
      <c r="A14" s="105">
        <v>3</v>
      </c>
      <c r="B14" s="18" t="s">
        <v>133</v>
      </c>
      <c r="C14" s="128">
        <v>902</v>
      </c>
      <c r="D14" s="14">
        <f>ИНП!U11</f>
        <v>0.41877999999999999</v>
      </c>
      <c r="E14" s="14">
        <f>ИБР!AK11</f>
        <v>1.07785</v>
      </c>
      <c r="F14" s="16">
        <f>ИНП!T11</f>
        <v>819.07999999999993</v>
      </c>
      <c r="G14" s="17">
        <f t="shared" si="1"/>
        <v>759.92021153221685</v>
      </c>
      <c r="H14" s="20">
        <f t="shared" si="2"/>
        <v>0.90807095343680699</v>
      </c>
      <c r="I14" s="13">
        <f t="shared" si="3"/>
        <v>0.38853272718838427</v>
      </c>
      <c r="J14" s="112">
        <f t="shared" si="4"/>
        <v>625.39039002465279</v>
      </c>
      <c r="K14" s="15">
        <f t="shared" si="5"/>
        <v>6.6081419017879214E-2</v>
      </c>
      <c r="L14" s="115">
        <f t="shared" si="0"/>
        <v>62</v>
      </c>
      <c r="M14" s="13">
        <f t="shared" si="6"/>
        <v>0.45108492141688561</v>
      </c>
      <c r="N14" s="115">
        <f t="shared" si="7"/>
        <v>821.9</v>
      </c>
      <c r="O14" s="117">
        <f t="shared" si="8"/>
        <v>0.91100000000000003</v>
      </c>
    </row>
    <row r="15" spans="1:32" s="19" customFormat="1" ht="28.5" customHeight="1" x14ac:dyDescent="0.25">
      <c r="A15" s="106">
        <v>4</v>
      </c>
      <c r="B15" s="18" t="s">
        <v>134</v>
      </c>
      <c r="C15" s="128">
        <v>1675</v>
      </c>
      <c r="D15" s="14">
        <f>ИНП!U12</f>
        <v>0.53969</v>
      </c>
      <c r="E15" s="14">
        <f>ИБР!AK12</f>
        <v>1.50454</v>
      </c>
      <c r="F15" s="16">
        <f>ИНП!T12</f>
        <v>1960.1599999999999</v>
      </c>
      <c r="G15" s="26">
        <f t="shared" si="1"/>
        <v>1302.8301008946255</v>
      </c>
      <c r="H15" s="27">
        <f t="shared" si="2"/>
        <v>1.1702447761194028</v>
      </c>
      <c r="I15" s="28">
        <f t="shared" si="3"/>
        <v>0.35870764486155238</v>
      </c>
      <c r="J15" s="112">
        <f t="shared" si="4"/>
        <v>1697.7091181268211</v>
      </c>
      <c r="K15" s="15">
        <f t="shared" si="5"/>
        <v>0.17938719461453551</v>
      </c>
      <c r="L15" s="116">
        <f t="shared" si="0"/>
        <v>169</v>
      </c>
      <c r="M15" s="13">
        <f t="shared" si="6"/>
        <v>0.42448613150529585</v>
      </c>
      <c r="N15" s="115">
        <f t="shared" si="7"/>
        <v>1471.8</v>
      </c>
      <c r="O15" s="117">
        <f t="shared" si="8"/>
        <v>0.879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9" customFormat="1" ht="24.75" customHeight="1" x14ac:dyDescent="0.25">
      <c r="A16" s="107">
        <v>5</v>
      </c>
      <c r="B16" s="18" t="s">
        <v>135</v>
      </c>
      <c r="C16" s="128">
        <v>1954</v>
      </c>
      <c r="D16" s="14">
        <f>ИНП!U13</f>
        <v>0.25180000000000002</v>
      </c>
      <c r="E16" s="14">
        <f>ИБР!AK13</f>
        <v>1.07243</v>
      </c>
      <c r="F16" s="16">
        <f>ИНП!T13</f>
        <v>1066.8600000000001</v>
      </c>
      <c r="G16" s="26">
        <f t="shared" si="1"/>
        <v>994.80618781645433</v>
      </c>
      <c r="H16" s="27">
        <f t="shared" si="2"/>
        <v>0.54598771750255892</v>
      </c>
      <c r="I16" s="28">
        <f t="shared" si="3"/>
        <v>0.23479387932079485</v>
      </c>
      <c r="J16" s="112">
        <f t="shared" si="4"/>
        <v>1676.4129025477132</v>
      </c>
      <c r="K16" s="15">
        <f t="shared" si="5"/>
        <v>0.177136945541916</v>
      </c>
      <c r="L16" s="116">
        <f t="shared" si="0"/>
        <v>167</v>
      </c>
      <c r="M16" s="13">
        <f t="shared" si="6"/>
        <v>0.31296362160269553</v>
      </c>
      <c r="N16" s="115">
        <f t="shared" si="7"/>
        <v>1161.8</v>
      </c>
      <c r="O16" s="117">
        <f t="shared" si="8"/>
        <v>0.59499999999999997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28.5" customHeight="1" x14ac:dyDescent="0.25">
      <c r="A17" s="107">
        <v>6</v>
      </c>
      <c r="B17" s="18" t="s">
        <v>136</v>
      </c>
      <c r="C17" s="128">
        <v>1364</v>
      </c>
      <c r="D17" s="14">
        <f>ИНП!U14</f>
        <v>0.53112000000000004</v>
      </c>
      <c r="E17" s="14">
        <f>ИБР!AK14</f>
        <v>1.6134299999999999</v>
      </c>
      <c r="F17" s="16">
        <f>ИНП!T14</f>
        <v>1570.87</v>
      </c>
      <c r="G17" s="26">
        <f t="shared" si="1"/>
        <v>973.62141524578067</v>
      </c>
      <c r="H17" s="27">
        <f t="shared" si="2"/>
        <v>1.1516642228739002</v>
      </c>
      <c r="I17" s="28">
        <f t="shared" si="3"/>
        <v>0.32918688756252212</v>
      </c>
      <c r="J17" s="112">
        <f t="shared" si="4"/>
        <v>1548.7828729117407</v>
      </c>
      <c r="K17" s="15">
        <f t="shared" si="5"/>
        <v>0.16365101163220791</v>
      </c>
      <c r="L17" s="116">
        <f t="shared" si="0"/>
        <v>154</v>
      </c>
      <c r="M17" s="13">
        <f t="shared" si="6"/>
        <v>0.39782604524194443</v>
      </c>
      <c r="N17" s="115">
        <f t="shared" si="7"/>
        <v>1127.5999999999999</v>
      </c>
      <c r="O17" s="117">
        <f t="shared" si="8"/>
        <v>0.82699999999999996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24" customHeight="1" x14ac:dyDescent="0.25">
      <c r="A18" s="106">
        <v>7</v>
      </c>
      <c r="B18" s="18" t="s">
        <v>137</v>
      </c>
      <c r="C18" s="128">
        <v>1421</v>
      </c>
      <c r="D18" s="14">
        <f>ИНП!U15</f>
        <v>0.59123999999999999</v>
      </c>
      <c r="E18" s="14">
        <f>ИБР!AK15</f>
        <v>1.59148</v>
      </c>
      <c r="F18" s="16">
        <f>ИНП!T15</f>
        <v>1821.76</v>
      </c>
      <c r="G18" s="26">
        <f t="shared" si="1"/>
        <v>1144.6955035564381</v>
      </c>
      <c r="H18" s="27">
        <f t="shared" si="2"/>
        <v>1.2820267417311753</v>
      </c>
      <c r="I18" s="28">
        <f t="shared" si="3"/>
        <v>0.37150325483198027</v>
      </c>
      <c r="J18" s="112">
        <f t="shared" si="4"/>
        <v>1493.9900983169498</v>
      </c>
      <c r="K18" s="15">
        <f t="shared" si="5"/>
        <v>0.15786137310417128</v>
      </c>
      <c r="L18" s="116">
        <f t="shared" si="0"/>
        <v>148</v>
      </c>
      <c r="M18" s="13">
        <f t="shared" si="6"/>
        <v>0.43569544224543533</v>
      </c>
      <c r="N18" s="115">
        <f t="shared" si="7"/>
        <v>1292.7</v>
      </c>
      <c r="O18" s="117">
        <f t="shared" si="8"/>
        <v>0.91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27" customHeight="1" x14ac:dyDescent="0.25">
      <c r="A19" s="107">
        <v>8</v>
      </c>
      <c r="B19" s="18" t="s">
        <v>138</v>
      </c>
      <c r="C19" s="128">
        <v>2251</v>
      </c>
      <c r="D19" s="14">
        <f>ИНП!U16</f>
        <v>0.68137000000000003</v>
      </c>
      <c r="E19" s="14">
        <f>ИБР!AK16</f>
        <v>1.0863700000000001</v>
      </c>
      <c r="F19" s="16">
        <f>ИНП!T16</f>
        <v>3325.7799999999997</v>
      </c>
      <c r="G19" s="26">
        <f t="shared" si="1"/>
        <v>3061.3695149902883</v>
      </c>
      <c r="H19" s="27">
        <f t="shared" si="2"/>
        <v>1.4774677920924033</v>
      </c>
      <c r="I19" s="28">
        <f t="shared" si="3"/>
        <v>0.62719883649217112</v>
      </c>
      <c r="J19" s="112">
        <f t="shared" si="4"/>
        <v>978.0238796007211</v>
      </c>
      <c r="K19" s="15">
        <f t="shared" si="5"/>
        <v>0.10334217926636101</v>
      </c>
      <c r="L19" s="116">
        <f t="shared" si="0"/>
        <v>97</v>
      </c>
      <c r="M19" s="13">
        <f t="shared" si="6"/>
        <v>0.66610641459290354</v>
      </c>
      <c r="N19" s="115">
        <f t="shared" si="7"/>
        <v>3158.4</v>
      </c>
      <c r="O19" s="117">
        <f t="shared" si="8"/>
        <v>1.403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customHeight="1" x14ac:dyDescent="0.25">
      <c r="A20" s="107">
        <v>9</v>
      </c>
      <c r="B20" s="18"/>
      <c r="C20" s="128"/>
      <c r="D20" s="14"/>
      <c r="E20" s="14"/>
      <c r="F20" s="16"/>
      <c r="G20" s="26"/>
      <c r="H20" s="27"/>
      <c r="I20" s="28"/>
      <c r="J20" s="112"/>
      <c r="K20" s="15"/>
      <c r="L20" s="116"/>
      <c r="M20" s="13"/>
      <c r="N20" s="115"/>
      <c r="O20" s="11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customHeight="1" x14ac:dyDescent="0.25">
      <c r="A21" s="106">
        <v>10</v>
      </c>
      <c r="B21" s="18"/>
      <c r="C21" s="128"/>
      <c r="D21" s="14"/>
      <c r="E21" s="14"/>
      <c r="F21" s="16"/>
      <c r="G21" s="26"/>
      <c r="H21" s="27"/>
      <c r="I21" s="28"/>
      <c r="J21" s="112"/>
      <c r="K21" s="15"/>
      <c r="L21" s="116"/>
      <c r="M21" s="13"/>
      <c r="N21" s="115"/>
      <c r="O21" s="11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customHeight="1" x14ac:dyDescent="0.25">
      <c r="A22" s="107">
        <v>11</v>
      </c>
      <c r="B22" s="18"/>
      <c r="C22" s="128"/>
      <c r="D22" s="14"/>
      <c r="E22" s="14"/>
      <c r="F22" s="16"/>
      <c r="G22" s="26"/>
      <c r="H22" s="27"/>
      <c r="I22" s="28"/>
      <c r="J22" s="112"/>
      <c r="K22" s="15"/>
      <c r="L22" s="116"/>
      <c r="M22" s="13"/>
      <c r="N22" s="115"/>
      <c r="O22" s="11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 x14ac:dyDescent="0.25">
      <c r="A23" s="155" t="s">
        <v>0</v>
      </c>
      <c r="B23" s="155"/>
      <c r="C23" s="129">
        <f>SUM(C12:C22)</f>
        <v>22239</v>
      </c>
      <c r="D23" s="114">
        <f>ИНП!U17</f>
        <v>1</v>
      </c>
      <c r="E23" s="114">
        <f>ИБР!AK17</f>
        <v>1</v>
      </c>
      <c r="F23" s="22">
        <f>SUM(F12:F22)</f>
        <v>48222.270000000004</v>
      </c>
      <c r="G23" s="22">
        <f>SUM(G12:G22)</f>
        <v>60102.796941450601</v>
      </c>
      <c r="H23" s="24">
        <f>AVERAGE(H12:H22)</f>
        <v>1.3251431177619346</v>
      </c>
      <c r="I23" s="23">
        <f>AVERAGE(I12:I22)</f>
        <v>0.59676636655123283</v>
      </c>
      <c r="J23" s="22">
        <f>SUM(J12:J22)</f>
        <v>9463.9370540067412</v>
      </c>
      <c r="K23" s="113">
        <f>SUM(K12:K22)</f>
        <v>1</v>
      </c>
      <c r="L23" s="22">
        <f>SUM(L12:L22)</f>
        <v>940</v>
      </c>
      <c r="M23" s="23">
        <f>AVERAGE(M12:M22)</f>
        <v>0.65289706306890483</v>
      </c>
      <c r="N23" s="22">
        <f>SUM(N12:N22)</f>
        <v>61042.700000000004</v>
      </c>
      <c r="O23" s="23">
        <f>AVERAGE(O12:O22)</f>
        <v>1.36825</v>
      </c>
    </row>
    <row r="24" spans="1:32" x14ac:dyDescent="0.2">
      <c r="A24" s="7"/>
      <c r="B24" s="7"/>
      <c r="C24" s="7"/>
      <c r="D24" s="7"/>
      <c r="E24" s="7"/>
      <c r="F24" s="7"/>
      <c r="G24" s="7"/>
      <c r="H24" s="7"/>
      <c r="I24" s="7"/>
      <c r="J24" s="12"/>
      <c r="K24" s="7"/>
      <c r="L24" s="7"/>
      <c r="M24" s="7"/>
      <c r="N24" s="7"/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11"/>
      <c r="M25" s="7"/>
      <c r="N25" s="7"/>
    </row>
  </sheetData>
  <mergeCells count="19">
    <mergeCell ref="A23:B23"/>
    <mergeCell ref="L8:L9"/>
    <mergeCell ref="A10:B10"/>
    <mergeCell ref="A11:B11"/>
    <mergeCell ref="I7:I9"/>
    <mergeCell ref="J7:J9"/>
    <mergeCell ref="K7:K9"/>
    <mergeCell ref="O7:O9"/>
    <mergeCell ref="A2:B2"/>
    <mergeCell ref="N7:N9"/>
    <mergeCell ref="G7:G9"/>
    <mergeCell ref="M7:M9"/>
    <mergeCell ref="A7:A9"/>
    <mergeCell ref="B7:B9"/>
    <mergeCell ref="C7:C9"/>
    <mergeCell ref="D7:D9"/>
    <mergeCell ref="E7:E9"/>
    <mergeCell ref="F7:F9"/>
    <mergeCell ref="H7:H9"/>
  </mergeCells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47"/>
  <sheetViews>
    <sheetView zoomScale="85" zoomScaleNormal="85" zoomScaleSheetLayoutView="85" workbookViewId="0">
      <pane xSplit="2" ySplit="9" topLeftCell="C10" activePane="bottomRight" state="frozen"/>
      <selection activeCell="G21" sqref="G21"/>
      <selection pane="topRight" activeCell="G21" sqref="G21"/>
      <selection pane="bottomLeft" activeCell="G21" sqref="G21"/>
      <selection pane="bottomRight" activeCell="I11" sqref="I11"/>
    </sheetView>
  </sheetViews>
  <sheetFormatPr defaultColWidth="8.83203125" defaultRowHeight="12.75" x14ac:dyDescent="0.2"/>
  <cols>
    <col min="1" max="1" width="5.1640625" style="5" customWidth="1"/>
    <col min="2" max="2" width="25.33203125" style="5" customWidth="1"/>
    <col min="3" max="3" width="14.1640625" style="5" customWidth="1"/>
    <col min="4" max="4" width="18.1640625" style="5" customWidth="1"/>
    <col min="5" max="5" width="14" style="5" customWidth="1"/>
    <col min="6" max="6" width="13.5" style="5" customWidth="1"/>
    <col min="7" max="7" width="13" style="5" customWidth="1"/>
    <col min="8" max="8" width="12.1640625" style="5" customWidth="1"/>
    <col min="9" max="9" width="32" style="5" customWidth="1"/>
    <col min="10" max="10" width="15.83203125" style="5" customWidth="1"/>
    <col min="11" max="11" width="15.1640625" style="5" customWidth="1"/>
    <col min="12" max="13" width="13.83203125" style="5" customWidth="1"/>
    <col min="14" max="15" width="14.1640625" style="5" customWidth="1"/>
    <col min="16" max="16" width="13" style="5" customWidth="1"/>
    <col min="17" max="17" width="29.33203125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10</v>
      </c>
      <c r="C1" s="6"/>
    </row>
    <row r="2" spans="1:23" ht="15.4" customHeight="1" x14ac:dyDescent="0.3">
      <c r="C2" s="8" t="s">
        <v>146</v>
      </c>
    </row>
    <row r="3" spans="1:23" x14ac:dyDescent="0.2">
      <c r="A3" s="2" t="s">
        <v>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53" t="s">
        <v>1</v>
      </c>
      <c r="B4" s="153" t="s">
        <v>40</v>
      </c>
      <c r="C4" s="154" t="s">
        <v>144</v>
      </c>
      <c r="D4" s="162" t="s">
        <v>4</v>
      </c>
      <c r="E4" s="162"/>
      <c r="F4" s="162"/>
      <c r="G4" s="162"/>
      <c r="H4" s="162" t="s">
        <v>43</v>
      </c>
      <c r="I4" s="162"/>
      <c r="J4" s="162"/>
      <c r="K4" s="162"/>
      <c r="L4" s="162" t="s">
        <v>14</v>
      </c>
      <c r="M4" s="162"/>
      <c r="N4" s="162"/>
      <c r="O4" s="162"/>
      <c r="P4" s="162" t="s">
        <v>47</v>
      </c>
      <c r="Q4" s="162"/>
      <c r="R4" s="162"/>
      <c r="S4" s="162"/>
      <c r="T4" s="162" t="s">
        <v>12</v>
      </c>
      <c r="U4" s="162" t="s">
        <v>9</v>
      </c>
    </row>
    <row r="5" spans="1:23" ht="13.15" customHeight="1" x14ac:dyDescent="0.2">
      <c r="A5" s="153"/>
      <c r="B5" s="153"/>
      <c r="C5" s="154"/>
      <c r="D5" s="161" t="s">
        <v>30</v>
      </c>
      <c r="E5" s="161" t="s">
        <v>147</v>
      </c>
      <c r="F5" s="161" t="s">
        <v>41</v>
      </c>
      <c r="G5" s="162" t="s">
        <v>13</v>
      </c>
      <c r="H5" s="161" t="s">
        <v>44</v>
      </c>
      <c r="I5" s="153" t="s">
        <v>49</v>
      </c>
      <c r="J5" s="161" t="s">
        <v>41</v>
      </c>
      <c r="K5" s="162" t="s">
        <v>13</v>
      </c>
      <c r="L5" s="161" t="s">
        <v>45</v>
      </c>
      <c r="M5" s="161" t="s">
        <v>32</v>
      </c>
      <c r="N5" s="161" t="s">
        <v>46</v>
      </c>
      <c r="O5" s="162" t="s">
        <v>13</v>
      </c>
      <c r="P5" s="166" t="s">
        <v>44</v>
      </c>
      <c r="Q5" s="153" t="s">
        <v>48</v>
      </c>
      <c r="R5" s="161" t="s">
        <v>46</v>
      </c>
      <c r="S5" s="162" t="s">
        <v>13</v>
      </c>
      <c r="T5" s="162"/>
      <c r="U5" s="162"/>
    </row>
    <row r="6" spans="1:23" ht="84" customHeight="1" x14ac:dyDescent="0.2">
      <c r="A6" s="153"/>
      <c r="B6" s="153"/>
      <c r="C6" s="154"/>
      <c r="D6" s="161"/>
      <c r="E6" s="161"/>
      <c r="F6" s="161"/>
      <c r="G6" s="162"/>
      <c r="H6" s="161"/>
      <c r="I6" s="153"/>
      <c r="J6" s="161"/>
      <c r="K6" s="162"/>
      <c r="L6" s="161"/>
      <c r="M6" s="161"/>
      <c r="N6" s="161"/>
      <c r="O6" s="162"/>
      <c r="P6" s="166"/>
      <c r="Q6" s="153"/>
      <c r="R6" s="161"/>
      <c r="S6" s="162"/>
      <c r="T6" s="162"/>
      <c r="U6" s="162"/>
    </row>
    <row r="7" spans="1:23" s="25" customFormat="1" ht="28.5" customHeight="1" x14ac:dyDescent="0.2">
      <c r="A7" s="165" t="s">
        <v>38</v>
      </c>
      <c r="B7" s="165"/>
      <c r="C7" s="21">
        <v>1</v>
      </c>
      <c r="D7" s="94">
        <v>2</v>
      </c>
      <c r="E7" s="94">
        <v>3</v>
      </c>
      <c r="F7" s="94">
        <v>4</v>
      </c>
      <c r="G7" s="94" t="s">
        <v>42</v>
      </c>
      <c r="H7" s="94">
        <v>6</v>
      </c>
      <c r="I7" s="94">
        <v>7</v>
      </c>
      <c r="J7" s="94">
        <v>8</v>
      </c>
      <c r="K7" s="94" t="s">
        <v>81</v>
      </c>
      <c r="L7" s="94">
        <v>10</v>
      </c>
      <c r="M7" s="94">
        <v>11</v>
      </c>
      <c r="N7" s="94">
        <v>12</v>
      </c>
      <c r="O7" s="94" t="s">
        <v>82</v>
      </c>
      <c r="P7" s="94">
        <v>14</v>
      </c>
      <c r="Q7" s="94">
        <v>15</v>
      </c>
      <c r="R7" s="94">
        <v>16</v>
      </c>
      <c r="S7" s="94" t="s">
        <v>83</v>
      </c>
      <c r="T7" s="95" t="s">
        <v>84</v>
      </c>
      <c r="U7" s="96" t="s">
        <v>85</v>
      </c>
    </row>
    <row r="8" spans="1:23" s="25" customFormat="1" ht="13.5" x14ac:dyDescent="0.25">
      <c r="A8" s="164"/>
      <c r="B8" s="164"/>
      <c r="C8" s="132" t="s">
        <v>37</v>
      </c>
      <c r="D8" s="40"/>
      <c r="E8" s="132"/>
      <c r="F8" s="132" t="s">
        <v>31</v>
      </c>
      <c r="G8" s="40"/>
      <c r="H8" s="40"/>
      <c r="I8" s="40"/>
      <c r="J8" s="132" t="s">
        <v>31</v>
      </c>
      <c r="K8" s="29"/>
      <c r="L8" s="40"/>
      <c r="M8" s="132" t="s">
        <v>31</v>
      </c>
      <c r="N8" s="132" t="s">
        <v>31</v>
      </c>
      <c r="O8" s="40"/>
      <c r="P8" s="40"/>
      <c r="Q8" s="40"/>
      <c r="R8" s="132" t="s">
        <v>31</v>
      </c>
      <c r="S8" s="40"/>
      <c r="T8" s="29"/>
      <c r="U8" s="30" t="s">
        <v>6</v>
      </c>
    </row>
    <row r="9" spans="1:23" s="25" customFormat="1" ht="24.75" x14ac:dyDescent="0.25">
      <c r="A9" s="31" t="s">
        <v>26</v>
      </c>
      <c r="B9" s="18" t="s">
        <v>131</v>
      </c>
      <c r="C9" s="128">
        <v>10814</v>
      </c>
      <c r="D9" s="32">
        <v>1087000</v>
      </c>
      <c r="E9" s="34">
        <v>0.161</v>
      </c>
      <c r="F9" s="33">
        <v>0.1</v>
      </c>
      <c r="G9" s="35">
        <f>ROUND(D9*F9*E9,0)</f>
        <v>17501</v>
      </c>
      <c r="H9" s="41">
        <v>7997</v>
      </c>
      <c r="I9" s="41">
        <v>0</v>
      </c>
      <c r="J9" s="33">
        <v>1</v>
      </c>
      <c r="K9" s="35">
        <f>ROUND((H9+I9)*J9,0)</f>
        <v>7997</v>
      </c>
      <c r="L9" s="41">
        <v>34</v>
      </c>
      <c r="M9" s="33">
        <v>0.06</v>
      </c>
      <c r="N9" s="33">
        <v>0.5</v>
      </c>
      <c r="O9" s="35">
        <f>ROUND(L9*M9*N9,0)</f>
        <v>1</v>
      </c>
      <c r="P9" s="35">
        <v>10850</v>
      </c>
      <c r="Q9" s="35"/>
      <c r="R9" s="33">
        <v>1</v>
      </c>
      <c r="S9" s="35">
        <f>ROUND((P9+Q9)*R9,0)</f>
        <v>10850</v>
      </c>
      <c r="T9" s="35">
        <f>G9+K9+O9+S9</f>
        <v>36349</v>
      </c>
      <c r="U9" s="36">
        <f t="shared" ref="U9:U16" si="0">ROUND((T9/C9)/($T$17/$C$17),5)</f>
        <v>1.5501499999999999</v>
      </c>
      <c r="V9" s="37"/>
      <c r="W9" s="38"/>
    </row>
    <row r="10" spans="1:23" s="25" customFormat="1" ht="24.75" x14ac:dyDescent="0.25">
      <c r="A10" s="31" t="s">
        <v>22</v>
      </c>
      <c r="B10" s="18" t="s">
        <v>132</v>
      </c>
      <c r="C10" s="128">
        <v>1858</v>
      </c>
      <c r="D10" s="32">
        <v>33000</v>
      </c>
      <c r="E10" s="34">
        <v>0.13600000000000001</v>
      </c>
      <c r="F10" s="33">
        <v>0.02</v>
      </c>
      <c r="G10" s="35">
        <f t="shared" ref="G10:G16" si="1">ROUND(D10*F10*E10,2)</f>
        <v>89.76</v>
      </c>
      <c r="H10" s="41">
        <v>120</v>
      </c>
      <c r="I10" s="41">
        <v>0</v>
      </c>
      <c r="J10" s="33">
        <v>1</v>
      </c>
      <c r="K10" s="35">
        <f t="shared" ref="K10:K16" si="2">ROUND((H10+I10)*J10,0)</f>
        <v>120</v>
      </c>
      <c r="L10" s="41">
        <v>2720</v>
      </c>
      <c r="M10" s="33">
        <v>0.06</v>
      </c>
      <c r="N10" s="33">
        <v>0.3</v>
      </c>
      <c r="O10" s="35">
        <f t="shared" ref="O10:O16" si="3">ROUND(L10*M10*N10,0)</f>
        <v>49</v>
      </c>
      <c r="P10" s="35">
        <v>1050</v>
      </c>
      <c r="Q10" s="35"/>
      <c r="R10" s="33">
        <v>1</v>
      </c>
      <c r="S10" s="35">
        <f t="shared" ref="S10:S16" si="4">ROUND((P10+Q10)*R10,0)</f>
        <v>1050</v>
      </c>
      <c r="T10" s="35">
        <f t="shared" ref="T10:T16" si="5">G10+K10+O10+S10</f>
        <v>1308.76</v>
      </c>
      <c r="U10" s="36">
        <f t="shared" si="0"/>
        <v>0.32485000000000003</v>
      </c>
      <c r="V10" s="37"/>
      <c r="W10" s="38"/>
    </row>
    <row r="11" spans="1:23" s="25" customFormat="1" ht="24.75" x14ac:dyDescent="0.25">
      <c r="A11" s="31" t="s">
        <v>25</v>
      </c>
      <c r="B11" s="18" t="s">
        <v>133</v>
      </c>
      <c r="C11" s="128">
        <v>902</v>
      </c>
      <c r="D11" s="32">
        <v>27000</v>
      </c>
      <c r="E11" s="34">
        <v>5.1999999999999998E-2</v>
      </c>
      <c r="F11" s="33">
        <v>0.02</v>
      </c>
      <c r="G11" s="35">
        <f t="shared" si="1"/>
        <v>28.08</v>
      </c>
      <c r="H11" s="41">
        <v>135</v>
      </c>
      <c r="I11" s="41">
        <v>0</v>
      </c>
      <c r="J11" s="33">
        <v>1</v>
      </c>
      <c r="K11" s="35">
        <f t="shared" si="2"/>
        <v>135</v>
      </c>
      <c r="L11" s="41">
        <v>335</v>
      </c>
      <c r="M11" s="33">
        <v>0.06</v>
      </c>
      <c r="N11" s="33">
        <v>0.3</v>
      </c>
      <c r="O11" s="35">
        <f t="shared" si="3"/>
        <v>6</v>
      </c>
      <c r="P11" s="35">
        <v>650</v>
      </c>
      <c r="Q11" s="35"/>
      <c r="R11" s="33">
        <v>1</v>
      </c>
      <c r="S11" s="35">
        <f t="shared" si="4"/>
        <v>650</v>
      </c>
      <c r="T11" s="35">
        <f t="shared" si="5"/>
        <v>819.07999999999993</v>
      </c>
      <c r="U11" s="36">
        <f t="shared" si="0"/>
        <v>0.41877999999999999</v>
      </c>
      <c r="V11" s="37"/>
      <c r="W11" s="38"/>
    </row>
    <row r="12" spans="1:23" s="25" customFormat="1" ht="24.75" x14ac:dyDescent="0.25">
      <c r="A12" s="31" t="s">
        <v>23</v>
      </c>
      <c r="B12" s="18" t="s">
        <v>134</v>
      </c>
      <c r="C12" s="128">
        <v>1675</v>
      </c>
      <c r="D12" s="32">
        <v>61000</v>
      </c>
      <c r="E12" s="34">
        <v>7.8E-2</v>
      </c>
      <c r="F12" s="33">
        <v>0.02</v>
      </c>
      <c r="G12" s="35">
        <f t="shared" si="1"/>
        <v>95.16</v>
      </c>
      <c r="H12" s="41">
        <v>260</v>
      </c>
      <c r="I12" s="41">
        <v>0</v>
      </c>
      <c r="J12" s="33">
        <v>1</v>
      </c>
      <c r="K12" s="35">
        <f t="shared" si="2"/>
        <v>260</v>
      </c>
      <c r="L12" s="41">
        <v>280</v>
      </c>
      <c r="M12" s="33">
        <v>0.06</v>
      </c>
      <c r="N12" s="33">
        <v>0.3</v>
      </c>
      <c r="O12" s="35">
        <f t="shared" si="3"/>
        <v>5</v>
      </c>
      <c r="P12" s="35">
        <v>1600</v>
      </c>
      <c r="Q12" s="35"/>
      <c r="R12" s="33">
        <v>1</v>
      </c>
      <c r="S12" s="35">
        <f t="shared" si="4"/>
        <v>1600</v>
      </c>
      <c r="T12" s="35">
        <f t="shared" si="5"/>
        <v>1960.1599999999999</v>
      </c>
      <c r="U12" s="36">
        <f t="shared" si="0"/>
        <v>0.53969</v>
      </c>
      <c r="V12" s="37"/>
      <c r="W12" s="38"/>
    </row>
    <row r="13" spans="1:23" s="25" customFormat="1" ht="24.75" x14ac:dyDescent="0.25">
      <c r="A13" s="31" t="s">
        <v>27</v>
      </c>
      <c r="B13" s="18" t="s">
        <v>135</v>
      </c>
      <c r="C13" s="128">
        <v>1954</v>
      </c>
      <c r="D13" s="32">
        <v>102000</v>
      </c>
      <c r="E13" s="34">
        <v>4.65E-2</v>
      </c>
      <c r="F13" s="33">
        <v>0.02</v>
      </c>
      <c r="G13" s="35">
        <f t="shared" si="1"/>
        <v>94.86</v>
      </c>
      <c r="H13" s="41">
        <v>117</v>
      </c>
      <c r="I13" s="41">
        <v>0</v>
      </c>
      <c r="J13" s="33">
        <v>1</v>
      </c>
      <c r="K13" s="35">
        <f t="shared" si="2"/>
        <v>117</v>
      </c>
      <c r="L13" s="41">
        <v>280</v>
      </c>
      <c r="M13" s="33">
        <v>0.06</v>
      </c>
      <c r="N13" s="33">
        <v>0.3</v>
      </c>
      <c r="O13" s="35">
        <f t="shared" si="3"/>
        <v>5</v>
      </c>
      <c r="P13" s="35">
        <v>850</v>
      </c>
      <c r="Q13" s="35"/>
      <c r="R13" s="33">
        <v>1</v>
      </c>
      <c r="S13" s="35">
        <f t="shared" si="4"/>
        <v>850</v>
      </c>
      <c r="T13" s="35">
        <f t="shared" si="5"/>
        <v>1066.8600000000001</v>
      </c>
      <c r="U13" s="36">
        <f t="shared" si="0"/>
        <v>0.25180000000000002</v>
      </c>
      <c r="V13" s="37"/>
      <c r="W13" s="38"/>
    </row>
    <row r="14" spans="1:23" s="25" customFormat="1" ht="24.75" x14ac:dyDescent="0.25">
      <c r="A14" s="31" t="s">
        <v>28</v>
      </c>
      <c r="B14" s="18" t="s">
        <v>136</v>
      </c>
      <c r="C14" s="128">
        <v>1364</v>
      </c>
      <c r="D14" s="32">
        <v>103000</v>
      </c>
      <c r="E14" s="34">
        <v>4.1200000000000001E-2</v>
      </c>
      <c r="F14" s="33">
        <v>0.02</v>
      </c>
      <c r="G14" s="35">
        <f t="shared" si="1"/>
        <v>84.87</v>
      </c>
      <c r="H14" s="41">
        <v>181</v>
      </c>
      <c r="I14" s="41">
        <v>0</v>
      </c>
      <c r="J14" s="33">
        <v>1</v>
      </c>
      <c r="K14" s="35">
        <f t="shared" si="2"/>
        <v>181</v>
      </c>
      <c r="L14" s="41">
        <v>280</v>
      </c>
      <c r="M14" s="33">
        <v>0.06</v>
      </c>
      <c r="N14" s="33">
        <v>0.3</v>
      </c>
      <c r="O14" s="35">
        <f t="shared" si="3"/>
        <v>5</v>
      </c>
      <c r="P14" s="35">
        <v>1300</v>
      </c>
      <c r="Q14" s="35"/>
      <c r="R14" s="33">
        <v>1</v>
      </c>
      <c r="S14" s="35">
        <f t="shared" si="4"/>
        <v>1300</v>
      </c>
      <c r="T14" s="35">
        <f t="shared" si="5"/>
        <v>1570.87</v>
      </c>
      <c r="U14" s="36">
        <f t="shared" si="0"/>
        <v>0.53112000000000004</v>
      </c>
      <c r="V14" s="37"/>
      <c r="W14" s="38"/>
    </row>
    <row r="15" spans="1:23" s="25" customFormat="1" ht="24.75" x14ac:dyDescent="0.25">
      <c r="A15" s="31" t="s">
        <v>24</v>
      </c>
      <c r="B15" s="18" t="s">
        <v>137</v>
      </c>
      <c r="C15" s="128">
        <v>1421</v>
      </c>
      <c r="D15" s="32">
        <v>46000</v>
      </c>
      <c r="E15" s="34">
        <v>0.10299999999999999</v>
      </c>
      <c r="F15" s="33">
        <v>0.02</v>
      </c>
      <c r="G15" s="35">
        <f t="shared" si="1"/>
        <v>94.76</v>
      </c>
      <c r="H15" s="41">
        <v>226</v>
      </c>
      <c r="I15" s="41">
        <v>0</v>
      </c>
      <c r="J15" s="33">
        <v>1</v>
      </c>
      <c r="K15" s="35">
        <f t="shared" si="2"/>
        <v>226</v>
      </c>
      <c r="L15" s="41">
        <v>34</v>
      </c>
      <c r="M15" s="33">
        <v>0.06</v>
      </c>
      <c r="N15" s="33">
        <v>0.3</v>
      </c>
      <c r="O15" s="35">
        <f t="shared" si="3"/>
        <v>1</v>
      </c>
      <c r="P15" s="35">
        <v>1500</v>
      </c>
      <c r="Q15" s="35"/>
      <c r="R15" s="33">
        <v>1</v>
      </c>
      <c r="S15" s="35">
        <f t="shared" si="4"/>
        <v>1500</v>
      </c>
      <c r="T15" s="35">
        <f t="shared" si="5"/>
        <v>1821.76</v>
      </c>
      <c r="U15" s="36">
        <f t="shared" si="0"/>
        <v>0.59123999999999999</v>
      </c>
      <c r="V15" s="37"/>
      <c r="W15" s="38"/>
    </row>
    <row r="16" spans="1:23" s="25" customFormat="1" ht="24.75" x14ac:dyDescent="0.25">
      <c r="A16" s="31" t="s">
        <v>29</v>
      </c>
      <c r="B16" s="18" t="s">
        <v>138</v>
      </c>
      <c r="C16" s="128">
        <v>2251</v>
      </c>
      <c r="D16" s="32">
        <v>41000</v>
      </c>
      <c r="E16" s="34">
        <v>7.9000000000000001E-2</v>
      </c>
      <c r="F16" s="33">
        <v>0.02</v>
      </c>
      <c r="G16" s="35">
        <f t="shared" si="1"/>
        <v>64.78</v>
      </c>
      <c r="H16" s="41">
        <v>255</v>
      </c>
      <c r="I16" s="41">
        <v>0</v>
      </c>
      <c r="J16" s="33">
        <v>1</v>
      </c>
      <c r="K16" s="35">
        <f t="shared" si="2"/>
        <v>255</v>
      </c>
      <c r="L16" s="41">
        <v>335</v>
      </c>
      <c r="M16" s="33">
        <v>0.06</v>
      </c>
      <c r="N16" s="33">
        <v>0.3</v>
      </c>
      <c r="O16" s="35">
        <f t="shared" si="3"/>
        <v>6</v>
      </c>
      <c r="P16" s="35">
        <v>3000</v>
      </c>
      <c r="Q16" s="35"/>
      <c r="R16" s="33">
        <v>1</v>
      </c>
      <c r="S16" s="35">
        <f t="shared" si="4"/>
        <v>3000</v>
      </c>
      <c r="T16" s="35">
        <f t="shared" si="5"/>
        <v>3325.7799999999997</v>
      </c>
      <c r="U16" s="36">
        <f t="shared" si="0"/>
        <v>0.68137000000000003</v>
      </c>
      <c r="V16" s="37"/>
      <c r="W16" s="38"/>
    </row>
    <row r="17" spans="1:21" s="97" customFormat="1" ht="17.25" customHeight="1" x14ac:dyDescent="0.25">
      <c r="A17" s="163" t="s">
        <v>0</v>
      </c>
      <c r="B17" s="163"/>
      <c r="C17" s="144">
        <f>SUM(C9:C16)</f>
        <v>22239</v>
      </c>
      <c r="D17" s="150">
        <f>SUM(D9:D16)</f>
        <v>1500000</v>
      </c>
      <c r="E17" s="140" t="s">
        <v>5</v>
      </c>
      <c r="F17" s="140" t="s">
        <v>5</v>
      </c>
      <c r="G17" s="139">
        <f>SUM(G9:G16)</f>
        <v>18053.269999999997</v>
      </c>
      <c r="H17" s="139">
        <f>SUM(H9:H16)</f>
        <v>9291</v>
      </c>
      <c r="I17" s="139">
        <f>SUM(I9:I16)</f>
        <v>0</v>
      </c>
      <c r="J17" s="140" t="s">
        <v>5</v>
      </c>
      <c r="K17" s="139">
        <f>SUM(K9:K16)</f>
        <v>9291</v>
      </c>
      <c r="L17" s="139">
        <f>SUM(L9:L16)</f>
        <v>4298</v>
      </c>
      <c r="M17" s="140" t="s">
        <v>5</v>
      </c>
      <c r="N17" s="140" t="s">
        <v>5</v>
      </c>
      <c r="O17" s="139">
        <f>SUM(O9:O16)</f>
        <v>78</v>
      </c>
      <c r="P17" s="139">
        <f>SUM(P9:P16)</f>
        <v>20800</v>
      </c>
      <c r="Q17" s="139">
        <f>SUM(Q9:Q16)</f>
        <v>0</v>
      </c>
      <c r="R17" s="140" t="s">
        <v>5</v>
      </c>
      <c r="S17" s="139">
        <f>SUM(S9:S16)</f>
        <v>20800</v>
      </c>
      <c r="T17" s="139">
        <f>SUM(T9:T16)</f>
        <v>48222.270000000004</v>
      </c>
      <c r="U17" s="145">
        <f t="shared" ref="U17" si="6">(T17/C17)/($T$17/$C$17)</f>
        <v>1</v>
      </c>
    </row>
    <row r="18" spans="1:21" s="25" customForma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21" s="25" customForma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21" s="25" customForma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21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1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1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1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1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1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1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1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1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1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1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1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/>
    <row r="39" spans="1:19" s="25" customFormat="1" x14ac:dyDescent="0.2"/>
    <row r="40" spans="1:19" s="25" customFormat="1" x14ac:dyDescent="0.2"/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</sheetData>
  <mergeCells count="28">
    <mergeCell ref="R5:R6"/>
    <mergeCell ref="T4:T6"/>
    <mergeCell ref="U4:U6"/>
    <mergeCell ref="A17:B17"/>
    <mergeCell ref="A8:B8"/>
    <mergeCell ref="A4:A6"/>
    <mergeCell ref="C4:C6"/>
    <mergeCell ref="A7:B7"/>
    <mergeCell ref="B4:B6"/>
    <mergeCell ref="G5:G6"/>
    <mergeCell ref="P4:S4"/>
    <mergeCell ref="P5:P6"/>
    <mergeCell ref="Q5:Q6"/>
    <mergeCell ref="S5:S6"/>
    <mergeCell ref="D4:G4"/>
    <mergeCell ref="H5:H6"/>
    <mergeCell ref="H4:K4"/>
    <mergeCell ref="I5:I6"/>
    <mergeCell ref="L4:O4"/>
    <mergeCell ref="L5:L6"/>
    <mergeCell ref="O5:O6"/>
    <mergeCell ref="J5:J6"/>
    <mergeCell ref="F5:F6"/>
    <mergeCell ref="D5:D6"/>
    <mergeCell ref="E5:E6"/>
    <mergeCell ref="N5:N6"/>
    <mergeCell ref="M5:M6"/>
    <mergeCell ref="K5:K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M64"/>
  <sheetViews>
    <sheetView zoomScale="115" zoomScaleNormal="115" zoomScaleSheetLayoutView="70" workbookViewId="0">
      <pane xSplit="3" topLeftCell="K1" activePane="topRight" state="frozenSplit"/>
      <selection activeCell="A4" sqref="A4"/>
      <selection pane="topRight" activeCell="L11" sqref="L11"/>
    </sheetView>
  </sheetViews>
  <sheetFormatPr defaultColWidth="8.83203125" defaultRowHeight="12.75" x14ac:dyDescent="0.2"/>
  <cols>
    <col min="1" max="1" width="5.1640625" style="1" customWidth="1"/>
    <col min="2" max="2" width="29.33203125" style="1" customWidth="1"/>
    <col min="3" max="3" width="20.5" style="1" customWidth="1"/>
    <col min="4" max="6" width="16.83203125" style="1" customWidth="1"/>
    <col min="7" max="8" width="24.1640625" style="1" customWidth="1"/>
    <col min="9" max="9" width="16.83203125" style="1" customWidth="1"/>
    <col min="10" max="10" width="45.83203125" style="1" customWidth="1"/>
    <col min="11" max="11" width="16.83203125" style="1" customWidth="1"/>
    <col min="12" max="12" width="18.1640625" style="1" customWidth="1"/>
    <col min="13" max="19" width="16.83203125" style="1" customWidth="1"/>
    <col min="20" max="20" width="17.83203125" style="1" customWidth="1"/>
    <col min="21" max="21" width="14.83203125" style="1" customWidth="1"/>
    <col min="22" max="22" width="16.1640625" style="1" customWidth="1"/>
    <col min="23" max="23" width="16.5" style="1" customWidth="1"/>
    <col min="24" max="24" width="16.83203125" style="1" customWidth="1"/>
    <col min="25" max="25" width="17.5" style="1" customWidth="1"/>
    <col min="26" max="27" width="18.1640625" style="1" customWidth="1"/>
    <col min="28" max="28" width="18.83203125" style="1" customWidth="1"/>
    <col min="29" max="30" width="18.1640625" style="1" customWidth="1"/>
    <col min="31" max="31" width="21" style="1" customWidth="1"/>
    <col min="32" max="32" width="17.6640625" style="1" customWidth="1"/>
    <col min="33" max="33" width="15" style="1" customWidth="1"/>
    <col min="34" max="34" width="19.83203125" style="1" customWidth="1"/>
    <col min="35" max="35" width="22.1640625" style="1" customWidth="1"/>
    <col min="36" max="36" width="19.1640625" style="1" customWidth="1"/>
    <col min="37" max="37" width="26.5" style="1" customWidth="1"/>
    <col min="38" max="38" width="12.33203125" style="1" customWidth="1"/>
    <col min="39" max="263" width="8.83203125" style="1"/>
    <col min="264" max="264" width="5.1640625" style="1" customWidth="1"/>
    <col min="265" max="265" width="29.33203125" style="1" customWidth="1"/>
    <col min="266" max="266" width="20.5" style="1" customWidth="1"/>
    <col min="267" max="267" width="16.83203125" style="1" customWidth="1"/>
    <col min="268" max="268" width="17.83203125" style="1" customWidth="1"/>
    <col min="269" max="269" width="14.83203125" style="1" customWidth="1"/>
    <col min="270" max="270" width="16.1640625" style="1" customWidth="1"/>
    <col min="271" max="271" width="0.1640625" style="1" customWidth="1"/>
    <col min="272" max="272" width="16.5" style="1" customWidth="1"/>
    <col min="273" max="273" width="18.83203125" style="1" customWidth="1"/>
    <col min="274" max="275" width="0" style="1" hidden="1" customWidth="1"/>
    <col min="276" max="276" width="13.83203125" style="1" customWidth="1"/>
    <col min="277" max="277" width="13.1640625" style="1" customWidth="1"/>
    <col min="278" max="278" width="0" style="1" hidden="1" customWidth="1"/>
    <col min="279" max="279" width="18.1640625" style="1" customWidth="1"/>
    <col min="280" max="280" width="16.5" style="1" customWidth="1"/>
    <col min="281" max="281" width="45.83203125" style="1" customWidth="1"/>
    <col min="282" max="282" width="44.1640625" style="1" customWidth="1"/>
    <col min="283" max="283" width="17" style="1" customWidth="1"/>
    <col min="284" max="284" width="20.1640625" style="1" customWidth="1"/>
    <col min="285" max="285" width="15.5" style="1" customWidth="1"/>
    <col min="286" max="286" width="19.83203125" style="1" customWidth="1"/>
    <col min="287" max="287" width="15.83203125" style="1" customWidth="1"/>
    <col min="288" max="290" width="19.33203125" style="1" customWidth="1"/>
    <col min="291" max="291" width="22.1640625" style="1" customWidth="1"/>
    <col min="292" max="292" width="19.1640625" style="1" customWidth="1"/>
    <col min="293" max="293" width="25.1640625" style="1" customWidth="1"/>
    <col min="294" max="294" width="12.33203125" style="1" customWidth="1"/>
    <col min="295" max="519" width="8.83203125" style="1"/>
    <col min="520" max="520" width="5.1640625" style="1" customWidth="1"/>
    <col min="521" max="521" width="29.33203125" style="1" customWidth="1"/>
    <col min="522" max="522" width="20.5" style="1" customWidth="1"/>
    <col min="523" max="523" width="16.83203125" style="1" customWidth="1"/>
    <col min="524" max="524" width="17.83203125" style="1" customWidth="1"/>
    <col min="525" max="525" width="14.83203125" style="1" customWidth="1"/>
    <col min="526" max="526" width="16.1640625" style="1" customWidth="1"/>
    <col min="527" max="527" width="0.1640625" style="1" customWidth="1"/>
    <col min="528" max="528" width="16.5" style="1" customWidth="1"/>
    <col min="529" max="529" width="18.83203125" style="1" customWidth="1"/>
    <col min="530" max="531" width="0" style="1" hidden="1" customWidth="1"/>
    <col min="532" max="532" width="13.83203125" style="1" customWidth="1"/>
    <col min="533" max="533" width="13.1640625" style="1" customWidth="1"/>
    <col min="534" max="534" width="0" style="1" hidden="1" customWidth="1"/>
    <col min="535" max="535" width="18.1640625" style="1" customWidth="1"/>
    <col min="536" max="536" width="16.5" style="1" customWidth="1"/>
    <col min="537" max="537" width="45.83203125" style="1" customWidth="1"/>
    <col min="538" max="538" width="44.1640625" style="1" customWidth="1"/>
    <col min="539" max="539" width="17" style="1" customWidth="1"/>
    <col min="540" max="540" width="20.1640625" style="1" customWidth="1"/>
    <col min="541" max="541" width="15.5" style="1" customWidth="1"/>
    <col min="542" max="542" width="19.83203125" style="1" customWidth="1"/>
    <col min="543" max="543" width="15.83203125" style="1" customWidth="1"/>
    <col min="544" max="546" width="19.33203125" style="1" customWidth="1"/>
    <col min="547" max="547" width="22.1640625" style="1" customWidth="1"/>
    <col min="548" max="548" width="19.1640625" style="1" customWidth="1"/>
    <col min="549" max="549" width="25.1640625" style="1" customWidth="1"/>
    <col min="550" max="550" width="12.33203125" style="1" customWidth="1"/>
    <col min="551" max="775" width="8.83203125" style="1"/>
    <col min="776" max="776" width="5.1640625" style="1" customWidth="1"/>
    <col min="777" max="777" width="29.33203125" style="1" customWidth="1"/>
    <col min="778" max="778" width="20.5" style="1" customWidth="1"/>
    <col min="779" max="779" width="16.83203125" style="1" customWidth="1"/>
    <col min="780" max="780" width="17.83203125" style="1" customWidth="1"/>
    <col min="781" max="781" width="14.83203125" style="1" customWidth="1"/>
    <col min="782" max="782" width="16.1640625" style="1" customWidth="1"/>
    <col min="783" max="783" width="0.1640625" style="1" customWidth="1"/>
    <col min="784" max="784" width="16.5" style="1" customWidth="1"/>
    <col min="785" max="785" width="18.83203125" style="1" customWidth="1"/>
    <col min="786" max="787" width="0" style="1" hidden="1" customWidth="1"/>
    <col min="788" max="788" width="13.83203125" style="1" customWidth="1"/>
    <col min="789" max="789" width="13.1640625" style="1" customWidth="1"/>
    <col min="790" max="790" width="0" style="1" hidden="1" customWidth="1"/>
    <col min="791" max="791" width="18.1640625" style="1" customWidth="1"/>
    <col min="792" max="792" width="16.5" style="1" customWidth="1"/>
    <col min="793" max="793" width="45.83203125" style="1" customWidth="1"/>
    <col min="794" max="794" width="44.1640625" style="1" customWidth="1"/>
    <col min="795" max="795" width="17" style="1" customWidth="1"/>
    <col min="796" max="796" width="20.1640625" style="1" customWidth="1"/>
    <col min="797" max="797" width="15.5" style="1" customWidth="1"/>
    <col min="798" max="798" width="19.83203125" style="1" customWidth="1"/>
    <col min="799" max="799" width="15.83203125" style="1" customWidth="1"/>
    <col min="800" max="802" width="19.33203125" style="1" customWidth="1"/>
    <col min="803" max="803" width="22.1640625" style="1" customWidth="1"/>
    <col min="804" max="804" width="19.1640625" style="1" customWidth="1"/>
    <col min="805" max="805" width="25.1640625" style="1" customWidth="1"/>
    <col min="806" max="806" width="12.33203125" style="1" customWidth="1"/>
    <col min="807" max="1031" width="8.83203125" style="1"/>
    <col min="1032" max="1032" width="5.1640625" style="1" customWidth="1"/>
    <col min="1033" max="1033" width="29.33203125" style="1" customWidth="1"/>
    <col min="1034" max="1034" width="20.5" style="1" customWidth="1"/>
    <col min="1035" max="1035" width="16.83203125" style="1" customWidth="1"/>
    <col min="1036" max="1036" width="17.83203125" style="1" customWidth="1"/>
    <col min="1037" max="1037" width="14.83203125" style="1" customWidth="1"/>
    <col min="1038" max="1038" width="16.1640625" style="1" customWidth="1"/>
    <col min="1039" max="1039" width="0.1640625" style="1" customWidth="1"/>
    <col min="1040" max="1040" width="16.5" style="1" customWidth="1"/>
    <col min="1041" max="1041" width="18.83203125" style="1" customWidth="1"/>
    <col min="1042" max="1043" width="0" style="1" hidden="1" customWidth="1"/>
    <col min="1044" max="1044" width="13.83203125" style="1" customWidth="1"/>
    <col min="1045" max="1045" width="13.1640625" style="1" customWidth="1"/>
    <col min="1046" max="1046" width="0" style="1" hidden="1" customWidth="1"/>
    <col min="1047" max="1047" width="18.1640625" style="1" customWidth="1"/>
    <col min="1048" max="1048" width="16.5" style="1" customWidth="1"/>
    <col min="1049" max="1049" width="45.83203125" style="1" customWidth="1"/>
    <col min="1050" max="1050" width="44.1640625" style="1" customWidth="1"/>
    <col min="1051" max="1051" width="17" style="1" customWidth="1"/>
    <col min="1052" max="1052" width="20.1640625" style="1" customWidth="1"/>
    <col min="1053" max="1053" width="15.5" style="1" customWidth="1"/>
    <col min="1054" max="1054" width="19.83203125" style="1" customWidth="1"/>
    <col min="1055" max="1055" width="15.83203125" style="1" customWidth="1"/>
    <col min="1056" max="1058" width="19.33203125" style="1" customWidth="1"/>
    <col min="1059" max="1059" width="22.1640625" style="1" customWidth="1"/>
    <col min="1060" max="1060" width="19.1640625" style="1" customWidth="1"/>
    <col min="1061" max="1061" width="25.1640625" style="1" customWidth="1"/>
    <col min="1062" max="1062" width="12.33203125" style="1" customWidth="1"/>
    <col min="1063" max="1287" width="8.83203125" style="1"/>
    <col min="1288" max="1288" width="5.1640625" style="1" customWidth="1"/>
    <col min="1289" max="1289" width="29.33203125" style="1" customWidth="1"/>
    <col min="1290" max="1290" width="20.5" style="1" customWidth="1"/>
    <col min="1291" max="1291" width="16.83203125" style="1" customWidth="1"/>
    <col min="1292" max="1292" width="17.83203125" style="1" customWidth="1"/>
    <col min="1293" max="1293" width="14.83203125" style="1" customWidth="1"/>
    <col min="1294" max="1294" width="16.1640625" style="1" customWidth="1"/>
    <col min="1295" max="1295" width="0.1640625" style="1" customWidth="1"/>
    <col min="1296" max="1296" width="16.5" style="1" customWidth="1"/>
    <col min="1297" max="1297" width="18.83203125" style="1" customWidth="1"/>
    <col min="1298" max="1299" width="0" style="1" hidden="1" customWidth="1"/>
    <col min="1300" max="1300" width="13.83203125" style="1" customWidth="1"/>
    <col min="1301" max="1301" width="13.1640625" style="1" customWidth="1"/>
    <col min="1302" max="1302" width="0" style="1" hidden="1" customWidth="1"/>
    <col min="1303" max="1303" width="18.1640625" style="1" customWidth="1"/>
    <col min="1304" max="1304" width="16.5" style="1" customWidth="1"/>
    <col min="1305" max="1305" width="45.83203125" style="1" customWidth="1"/>
    <col min="1306" max="1306" width="44.1640625" style="1" customWidth="1"/>
    <col min="1307" max="1307" width="17" style="1" customWidth="1"/>
    <col min="1308" max="1308" width="20.1640625" style="1" customWidth="1"/>
    <col min="1309" max="1309" width="15.5" style="1" customWidth="1"/>
    <col min="1310" max="1310" width="19.83203125" style="1" customWidth="1"/>
    <col min="1311" max="1311" width="15.83203125" style="1" customWidth="1"/>
    <col min="1312" max="1314" width="19.33203125" style="1" customWidth="1"/>
    <col min="1315" max="1315" width="22.1640625" style="1" customWidth="1"/>
    <col min="1316" max="1316" width="19.1640625" style="1" customWidth="1"/>
    <col min="1317" max="1317" width="25.1640625" style="1" customWidth="1"/>
    <col min="1318" max="1318" width="12.33203125" style="1" customWidth="1"/>
    <col min="1319" max="1543" width="8.83203125" style="1"/>
    <col min="1544" max="1544" width="5.1640625" style="1" customWidth="1"/>
    <col min="1545" max="1545" width="29.33203125" style="1" customWidth="1"/>
    <col min="1546" max="1546" width="20.5" style="1" customWidth="1"/>
    <col min="1547" max="1547" width="16.83203125" style="1" customWidth="1"/>
    <col min="1548" max="1548" width="17.83203125" style="1" customWidth="1"/>
    <col min="1549" max="1549" width="14.83203125" style="1" customWidth="1"/>
    <col min="1550" max="1550" width="16.1640625" style="1" customWidth="1"/>
    <col min="1551" max="1551" width="0.1640625" style="1" customWidth="1"/>
    <col min="1552" max="1552" width="16.5" style="1" customWidth="1"/>
    <col min="1553" max="1553" width="18.83203125" style="1" customWidth="1"/>
    <col min="1554" max="1555" width="0" style="1" hidden="1" customWidth="1"/>
    <col min="1556" max="1556" width="13.83203125" style="1" customWidth="1"/>
    <col min="1557" max="1557" width="13.1640625" style="1" customWidth="1"/>
    <col min="1558" max="1558" width="0" style="1" hidden="1" customWidth="1"/>
    <col min="1559" max="1559" width="18.1640625" style="1" customWidth="1"/>
    <col min="1560" max="1560" width="16.5" style="1" customWidth="1"/>
    <col min="1561" max="1561" width="45.83203125" style="1" customWidth="1"/>
    <col min="1562" max="1562" width="44.1640625" style="1" customWidth="1"/>
    <col min="1563" max="1563" width="17" style="1" customWidth="1"/>
    <col min="1564" max="1564" width="20.1640625" style="1" customWidth="1"/>
    <col min="1565" max="1565" width="15.5" style="1" customWidth="1"/>
    <col min="1566" max="1566" width="19.83203125" style="1" customWidth="1"/>
    <col min="1567" max="1567" width="15.83203125" style="1" customWidth="1"/>
    <col min="1568" max="1570" width="19.33203125" style="1" customWidth="1"/>
    <col min="1571" max="1571" width="22.1640625" style="1" customWidth="1"/>
    <col min="1572" max="1572" width="19.1640625" style="1" customWidth="1"/>
    <col min="1573" max="1573" width="25.1640625" style="1" customWidth="1"/>
    <col min="1574" max="1574" width="12.33203125" style="1" customWidth="1"/>
    <col min="1575" max="1799" width="8.83203125" style="1"/>
    <col min="1800" max="1800" width="5.1640625" style="1" customWidth="1"/>
    <col min="1801" max="1801" width="29.33203125" style="1" customWidth="1"/>
    <col min="1802" max="1802" width="20.5" style="1" customWidth="1"/>
    <col min="1803" max="1803" width="16.83203125" style="1" customWidth="1"/>
    <col min="1804" max="1804" width="17.83203125" style="1" customWidth="1"/>
    <col min="1805" max="1805" width="14.83203125" style="1" customWidth="1"/>
    <col min="1806" max="1806" width="16.1640625" style="1" customWidth="1"/>
    <col min="1807" max="1807" width="0.1640625" style="1" customWidth="1"/>
    <col min="1808" max="1808" width="16.5" style="1" customWidth="1"/>
    <col min="1809" max="1809" width="18.83203125" style="1" customWidth="1"/>
    <col min="1810" max="1811" width="0" style="1" hidden="1" customWidth="1"/>
    <col min="1812" max="1812" width="13.83203125" style="1" customWidth="1"/>
    <col min="1813" max="1813" width="13.1640625" style="1" customWidth="1"/>
    <col min="1814" max="1814" width="0" style="1" hidden="1" customWidth="1"/>
    <col min="1815" max="1815" width="18.1640625" style="1" customWidth="1"/>
    <col min="1816" max="1816" width="16.5" style="1" customWidth="1"/>
    <col min="1817" max="1817" width="45.83203125" style="1" customWidth="1"/>
    <col min="1818" max="1818" width="44.1640625" style="1" customWidth="1"/>
    <col min="1819" max="1819" width="17" style="1" customWidth="1"/>
    <col min="1820" max="1820" width="20.1640625" style="1" customWidth="1"/>
    <col min="1821" max="1821" width="15.5" style="1" customWidth="1"/>
    <col min="1822" max="1822" width="19.83203125" style="1" customWidth="1"/>
    <col min="1823" max="1823" width="15.83203125" style="1" customWidth="1"/>
    <col min="1824" max="1826" width="19.33203125" style="1" customWidth="1"/>
    <col min="1827" max="1827" width="22.1640625" style="1" customWidth="1"/>
    <col min="1828" max="1828" width="19.1640625" style="1" customWidth="1"/>
    <col min="1829" max="1829" width="25.1640625" style="1" customWidth="1"/>
    <col min="1830" max="1830" width="12.33203125" style="1" customWidth="1"/>
    <col min="1831" max="2055" width="8.83203125" style="1"/>
    <col min="2056" max="2056" width="5.1640625" style="1" customWidth="1"/>
    <col min="2057" max="2057" width="29.33203125" style="1" customWidth="1"/>
    <col min="2058" max="2058" width="20.5" style="1" customWidth="1"/>
    <col min="2059" max="2059" width="16.83203125" style="1" customWidth="1"/>
    <col min="2060" max="2060" width="17.83203125" style="1" customWidth="1"/>
    <col min="2061" max="2061" width="14.83203125" style="1" customWidth="1"/>
    <col min="2062" max="2062" width="16.1640625" style="1" customWidth="1"/>
    <col min="2063" max="2063" width="0.1640625" style="1" customWidth="1"/>
    <col min="2064" max="2064" width="16.5" style="1" customWidth="1"/>
    <col min="2065" max="2065" width="18.83203125" style="1" customWidth="1"/>
    <col min="2066" max="2067" width="0" style="1" hidden="1" customWidth="1"/>
    <col min="2068" max="2068" width="13.83203125" style="1" customWidth="1"/>
    <col min="2069" max="2069" width="13.1640625" style="1" customWidth="1"/>
    <col min="2070" max="2070" width="0" style="1" hidden="1" customWidth="1"/>
    <col min="2071" max="2071" width="18.1640625" style="1" customWidth="1"/>
    <col min="2072" max="2072" width="16.5" style="1" customWidth="1"/>
    <col min="2073" max="2073" width="45.83203125" style="1" customWidth="1"/>
    <col min="2074" max="2074" width="44.1640625" style="1" customWidth="1"/>
    <col min="2075" max="2075" width="17" style="1" customWidth="1"/>
    <col min="2076" max="2076" width="20.1640625" style="1" customWidth="1"/>
    <col min="2077" max="2077" width="15.5" style="1" customWidth="1"/>
    <col min="2078" max="2078" width="19.83203125" style="1" customWidth="1"/>
    <col min="2079" max="2079" width="15.83203125" style="1" customWidth="1"/>
    <col min="2080" max="2082" width="19.33203125" style="1" customWidth="1"/>
    <col min="2083" max="2083" width="22.1640625" style="1" customWidth="1"/>
    <col min="2084" max="2084" width="19.1640625" style="1" customWidth="1"/>
    <col min="2085" max="2085" width="25.1640625" style="1" customWidth="1"/>
    <col min="2086" max="2086" width="12.33203125" style="1" customWidth="1"/>
    <col min="2087" max="2311" width="8.83203125" style="1"/>
    <col min="2312" max="2312" width="5.1640625" style="1" customWidth="1"/>
    <col min="2313" max="2313" width="29.33203125" style="1" customWidth="1"/>
    <col min="2314" max="2314" width="20.5" style="1" customWidth="1"/>
    <col min="2315" max="2315" width="16.83203125" style="1" customWidth="1"/>
    <col min="2316" max="2316" width="17.83203125" style="1" customWidth="1"/>
    <col min="2317" max="2317" width="14.83203125" style="1" customWidth="1"/>
    <col min="2318" max="2318" width="16.1640625" style="1" customWidth="1"/>
    <col min="2319" max="2319" width="0.1640625" style="1" customWidth="1"/>
    <col min="2320" max="2320" width="16.5" style="1" customWidth="1"/>
    <col min="2321" max="2321" width="18.83203125" style="1" customWidth="1"/>
    <col min="2322" max="2323" width="0" style="1" hidden="1" customWidth="1"/>
    <col min="2324" max="2324" width="13.83203125" style="1" customWidth="1"/>
    <col min="2325" max="2325" width="13.1640625" style="1" customWidth="1"/>
    <col min="2326" max="2326" width="0" style="1" hidden="1" customWidth="1"/>
    <col min="2327" max="2327" width="18.1640625" style="1" customWidth="1"/>
    <col min="2328" max="2328" width="16.5" style="1" customWidth="1"/>
    <col min="2329" max="2329" width="45.83203125" style="1" customWidth="1"/>
    <col min="2330" max="2330" width="44.1640625" style="1" customWidth="1"/>
    <col min="2331" max="2331" width="17" style="1" customWidth="1"/>
    <col min="2332" max="2332" width="20.1640625" style="1" customWidth="1"/>
    <col min="2333" max="2333" width="15.5" style="1" customWidth="1"/>
    <col min="2334" max="2334" width="19.83203125" style="1" customWidth="1"/>
    <col min="2335" max="2335" width="15.83203125" style="1" customWidth="1"/>
    <col min="2336" max="2338" width="19.33203125" style="1" customWidth="1"/>
    <col min="2339" max="2339" width="22.1640625" style="1" customWidth="1"/>
    <col min="2340" max="2340" width="19.1640625" style="1" customWidth="1"/>
    <col min="2341" max="2341" width="25.1640625" style="1" customWidth="1"/>
    <col min="2342" max="2342" width="12.33203125" style="1" customWidth="1"/>
    <col min="2343" max="2567" width="8.83203125" style="1"/>
    <col min="2568" max="2568" width="5.1640625" style="1" customWidth="1"/>
    <col min="2569" max="2569" width="29.33203125" style="1" customWidth="1"/>
    <col min="2570" max="2570" width="20.5" style="1" customWidth="1"/>
    <col min="2571" max="2571" width="16.83203125" style="1" customWidth="1"/>
    <col min="2572" max="2572" width="17.83203125" style="1" customWidth="1"/>
    <col min="2573" max="2573" width="14.83203125" style="1" customWidth="1"/>
    <col min="2574" max="2574" width="16.1640625" style="1" customWidth="1"/>
    <col min="2575" max="2575" width="0.1640625" style="1" customWidth="1"/>
    <col min="2576" max="2576" width="16.5" style="1" customWidth="1"/>
    <col min="2577" max="2577" width="18.83203125" style="1" customWidth="1"/>
    <col min="2578" max="2579" width="0" style="1" hidden="1" customWidth="1"/>
    <col min="2580" max="2580" width="13.83203125" style="1" customWidth="1"/>
    <col min="2581" max="2581" width="13.1640625" style="1" customWidth="1"/>
    <col min="2582" max="2582" width="0" style="1" hidden="1" customWidth="1"/>
    <col min="2583" max="2583" width="18.1640625" style="1" customWidth="1"/>
    <col min="2584" max="2584" width="16.5" style="1" customWidth="1"/>
    <col min="2585" max="2585" width="45.83203125" style="1" customWidth="1"/>
    <col min="2586" max="2586" width="44.1640625" style="1" customWidth="1"/>
    <col min="2587" max="2587" width="17" style="1" customWidth="1"/>
    <col min="2588" max="2588" width="20.1640625" style="1" customWidth="1"/>
    <col min="2589" max="2589" width="15.5" style="1" customWidth="1"/>
    <col min="2590" max="2590" width="19.83203125" style="1" customWidth="1"/>
    <col min="2591" max="2591" width="15.83203125" style="1" customWidth="1"/>
    <col min="2592" max="2594" width="19.33203125" style="1" customWidth="1"/>
    <col min="2595" max="2595" width="22.1640625" style="1" customWidth="1"/>
    <col min="2596" max="2596" width="19.1640625" style="1" customWidth="1"/>
    <col min="2597" max="2597" width="25.1640625" style="1" customWidth="1"/>
    <col min="2598" max="2598" width="12.33203125" style="1" customWidth="1"/>
    <col min="2599" max="2823" width="8.83203125" style="1"/>
    <col min="2824" max="2824" width="5.1640625" style="1" customWidth="1"/>
    <col min="2825" max="2825" width="29.33203125" style="1" customWidth="1"/>
    <col min="2826" max="2826" width="20.5" style="1" customWidth="1"/>
    <col min="2827" max="2827" width="16.83203125" style="1" customWidth="1"/>
    <col min="2828" max="2828" width="17.83203125" style="1" customWidth="1"/>
    <col min="2829" max="2829" width="14.83203125" style="1" customWidth="1"/>
    <col min="2830" max="2830" width="16.1640625" style="1" customWidth="1"/>
    <col min="2831" max="2831" width="0.1640625" style="1" customWidth="1"/>
    <col min="2832" max="2832" width="16.5" style="1" customWidth="1"/>
    <col min="2833" max="2833" width="18.83203125" style="1" customWidth="1"/>
    <col min="2834" max="2835" width="0" style="1" hidden="1" customWidth="1"/>
    <col min="2836" max="2836" width="13.83203125" style="1" customWidth="1"/>
    <col min="2837" max="2837" width="13.1640625" style="1" customWidth="1"/>
    <col min="2838" max="2838" width="0" style="1" hidden="1" customWidth="1"/>
    <col min="2839" max="2839" width="18.1640625" style="1" customWidth="1"/>
    <col min="2840" max="2840" width="16.5" style="1" customWidth="1"/>
    <col min="2841" max="2841" width="45.83203125" style="1" customWidth="1"/>
    <col min="2842" max="2842" width="44.1640625" style="1" customWidth="1"/>
    <col min="2843" max="2843" width="17" style="1" customWidth="1"/>
    <col min="2844" max="2844" width="20.1640625" style="1" customWidth="1"/>
    <col min="2845" max="2845" width="15.5" style="1" customWidth="1"/>
    <col min="2846" max="2846" width="19.83203125" style="1" customWidth="1"/>
    <col min="2847" max="2847" width="15.83203125" style="1" customWidth="1"/>
    <col min="2848" max="2850" width="19.33203125" style="1" customWidth="1"/>
    <col min="2851" max="2851" width="22.1640625" style="1" customWidth="1"/>
    <col min="2852" max="2852" width="19.1640625" style="1" customWidth="1"/>
    <col min="2853" max="2853" width="25.1640625" style="1" customWidth="1"/>
    <col min="2854" max="2854" width="12.33203125" style="1" customWidth="1"/>
    <col min="2855" max="3079" width="8.83203125" style="1"/>
    <col min="3080" max="3080" width="5.1640625" style="1" customWidth="1"/>
    <col min="3081" max="3081" width="29.33203125" style="1" customWidth="1"/>
    <col min="3082" max="3082" width="20.5" style="1" customWidth="1"/>
    <col min="3083" max="3083" width="16.83203125" style="1" customWidth="1"/>
    <col min="3084" max="3084" width="17.83203125" style="1" customWidth="1"/>
    <col min="3085" max="3085" width="14.83203125" style="1" customWidth="1"/>
    <col min="3086" max="3086" width="16.1640625" style="1" customWidth="1"/>
    <col min="3087" max="3087" width="0.1640625" style="1" customWidth="1"/>
    <col min="3088" max="3088" width="16.5" style="1" customWidth="1"/>
    <col min="3089" max="3089" width="18.83203125" style="1" customWidth="1"/>
    <col min="3090" max="3091" width="0" style="1" hidden="1" customWidth="1"/>
    <col min="3092" max="3092" width="13.83203125" style="1" customWidth="1"/>
    <col min="3093" max="3093" width="13.1640625" style="1" customWidth="1"/>
    <col min="3094" max="3094" width="0" style="1" hidden="1" customWidth="1"/>
    <col min="3095" max="3095" width="18.1640625" style="1" customWidth="1"/>
    <col min="3096" max="3096" width="16.5" style="1" customWidth="1"/>
    <col min="3097" max="3097" width="45.83203125" style="1" customWidth="1"/>
    <col min="3098" max="3098" width="44.1640625" style="1" customWidth="1"/>
    <col min="3099" max="3099" width="17" style="1" customWidth="1"/>
    <col min="3100" max="3100" width="20.1640625" style="1" customWidth="1"/>
    <col min="3101" max="3101" width="15.5" style="1" customWidth="1"/>
    <col min="3102" max="3102" width="19.83203125" style="1" customWidth="1"/>
    <col min="3103" max="3103" width="15.83203125" style="1" customWidth="1"/>
    <col min="3104" max="3106" width="19.33203125" style="1" customWidth="1"/>
    <col min="3107" max="3107" width="22.1640625" style="1" customWidth="1"/>
    <col min="3108" max="3108" width="19.1640625" style="1" customWidth="1"/>
    <col min="3109" max="3109" width="25.1640625" style="1" customWidth="1"/>
    <col min="3110" max="3110" width="12.33203125" style="1" customWidth="1"/>
    <col min="3111" max="3335" width="8.83203125" style="1"/>
    <col min="3336" max="3336" width="5.1640625" style="1" customWidth="1"/>
    <col min="3337" max="3337" width="29.33203125" style="1" customWidth="1"/>
    <col min="3338" max="3338" width="20.5" style="1" customWidth="1"/>
    <col min="3339" max="3339" width="16.83203125" style="1" customWidth="1"/>
    <col min="3340" max="3340" width="17.83203125" style="1" customWidth="1"/>
    <col min="3341" max="3341" width="14.83203125" style="1" customWidth="1"/>
    <col min="3342" max="3342" width="16.1640625" style="1" customWidth="1"/>
    <col min="3343" max="3343" width="0.1640625" style="1" customWidth="1"/>
    <col min="3344" max="3344" width="16.5" style="1" customWidth="1"/>
    <col min="3345" max="3345" width="18.83203125" style="1" customWidth="1"/>
    <col min="3346" max="3347" width="0" style="1" hidden="1" customWidth="1"/>
    <col min="3348" max="3348" width="13.83203125" style="1" customWidth="1"/>
    <col min="3349" max="3349" width="13.1640625" style="1" customWidth="1"/>
    <col min="3350" max="3350" width="0" style="1" hidden="1" customWidth="1"/>
    <col min="3351" max="3351" width="18.1640625" style="1" customWidth="1"/>
    <col min="3352" max="3352" width="16.5" style="1" customWidth="1"/>
    <col min="3353" max="3353" width="45.83203125" style="1" customWidth="1"/>
    <col min="3354" max="3354" width="44.1640625" style="1" customWidth="1"/>
    <col min="3355" max="3355" width="17" style="1" customWidth="1"/>
    <col min="3356" max="3356" width="20.1640625" style="1" customWidth="1"/>
    <col min="3357" max="3357" width="15.5" style="1" customWidth="1"/>
    <col min="3358" max="3358" width="19.83203125" style="1" customWidth="1"/>
    <col min="3359" max="3359" width="15.83203125" style="1" customWidth="1"/>
    <col min="3360" max="3362" width="19.33203125" style="1" customWidth="1"/>
    <col min="3363" max="3363" width="22.1640625" style="1" customWidth="1"/>
    <col min="3364" max="3364" width="19.1640625" style="1" customWidth="1"/>
    <col min="3365" max="3365" width="25.1640625" style="1" customWidth="1"/>
    <col min="3366" max="3366" width="12.33203125" style="1" customWidth="1"/>
    <col min="3367" max="3591" width="8.83203125" style="1"/>
    <col min="3592" max="3592" width="5.1640625" style="1" customWidth="1"/>
    <col min="3593" max="3593" width="29.33203125" style="1" customWidth="1"/>
    <col min="3594" max="3594" width="20.5" style="1" customWidth="1"/>
    <col min="3595" max="3595" width="16.83203125" style="1" customWidth="1"/>
    <col min="3596" max="3596" width="17.83203125" style="1" customWidth="1"/>
    <col min="3597" max="3597" width="14.83203125" style="1" customWidth="1"/>
    <col min="3598" max="3598" width="16.1640625" style="1" customWidth="1"/>
    <col min="3599" max="3599" width="0.1640625" style="1" customWidth="1"/>
    <col min="3600" max="3600" width="16.5" style="1" customWidth="1"/>
    <col min="3601" max="3601" width="18.83203125" style="1" customWidth="1"/>
    <col min="3602" max="3603" width="0" style="1" hidden="1" customWidth="1"/>
    <col min="3604" max="3604" width="13.83203125" style="1" customWidth="1"/>
    <col min="3605" max="3605" width="13.1640625" style="1" customWidth="1"/>
    <col min="3606" max="3606" width="0" style="1" hidden="1" customWidth="1"/>
    <col min="3607" max="3607" width="18.1640625" style="1" customWidth="1"/>
    <col min="3608" max="3608" width="16.5" style="1" customWidth="1"/>
    <col min="3609" max="3609" width="45.83203125" style="1" customWidth="1"/>
    <col min="3610" max="3610" width="44.1640625" style="1" customWidth="1"/>
    <col min="3611" max="3611" width="17" style="1" customWidth="1"/>
    <col min="3612" max="3612" width="20.1640625" style="1" customWidth="1"/>
    <col min="3613" max="3613" width="15.5" style="1" customWidth="1"/>
    <col min="3614" max="3614" width="19.83203125" style="1" customWidth="1"/>
    <col min="3615" max="3615" width="15.83203125" style="1" customWidth="1"/>
    <col min="3616" max="3618" width="19.33203125" style="1" customWidth="1"/>
    <col min="3619" max="3619" width="22.1640625" style="1" customWidth="1"/>
    <col min="3620" max="3620" width="19.1640625" style="1" customWidth="1"/>
    <col min="3621" max="3621" width="25.1640625" style="1" customWidth="1"/>
    <col min="3622" max="3622" width="12.33203125" style="1" customWidth="1"/>
    <col min="3623" max="3847" width="8.83203125" style="1"/>
    <col min="3848" max="3848" width="5.1640625" style="1" customWidth="1"/>
    <col min="3849" max="3849" width="29.33203125" style="1" customWidth="1"/>
    <col min="3850" max="3850" width="20.5" style="1" customWidth="1"/>
    <col min="3851" max="3851" width="16.83203125" style="1" customWidth="1"/>
    <col min="3852" max="3852" width="17.83203125" style="1" customWidth="1"/>
    <col min="3853" max="3853" width="14.83203125" style="1" customWidth="1"/>
    <col min="3854" max="3854" width="16.1640625" style="1" customWidth="1"/>
    <col min="3855" max="3855" width="0.1640625" style="1" customWidth="1"/>
    <col min="3856" max="3856" width="16.5" style="1" customWidth="1"/>
    <col min="3857" max="3857" width="18.83203125" style="1" customWidth="1"/>
    <col min="3858" max="3859" width="0" style="1" hidden="1" customWidth="1"/>
    <col min="3860" max="3860" width="13.83203125" style="1" customWidth="1"/>
    <col min="3861" max="3861" width="13.1640625" style="1" customWidth="1"/>
    <col min="3862" max="3862" width="0" style="1" hidden="1" customWidth="1"/>
    <col min="3863" max="3863" width="18.1640625" style="1" customWidth="1"/>
    <col min="3864" max="3864" width="16.5" style="1" customWidth="1"/>
    <col min="3865" max="3865" width="45.83203125" style="1" customWidth="1"/>
    <col min="3866" max="3866" width="44.1640625" style="1" customWidth="1"/>
    <col min="3867" max="3867" width="17" style="1" customWidth="1"/>
    <col min="3868" max="3868" width="20.1640625" style="1" customWidth="1"/>
    <col min="3869" max="3869" width="15.5" style="1" customWidth="1"/>
    <col min="3870" max="3870" width="19.83203125" style="1" customWidth="1"/>
    <col min="3871" max="3871" width="15.83203125" style="1" customWidth="1"/>
    <col min="3872" max="3874" width="19.33203125" style="1" customWidth="1"/>
    <col min="3875" max="3875" width="22.1640625" style="1" customWidth="1"/>
    <col min="3876" max="3876" width="19.1640625" style="1" customWidth="1"/>
    <col min="3877" max="3877" width="25.1640625" style="1" customWidth="1"/>
    <col min="3878" max="3878" width="12.33203125" style="1" customWidth="1"/>
    <col min="3879" max="4103" width="8.83203125" style="1"/>
    <col min="4104" max="4104" width="5.1640625" style="1" customWidth="1"/>
    <col min="4105" max="4105" width="29.33203125" style="1" customWidth="1"/>
    <col min="4106" max="4106" width="20.5" style="1" customWidth="1"/>
    <col min="4107" max="4107" width="16.83203125" style="1" customWidth="1"/>
    <col min="4108" max="4108" width="17.83203125" style="1" customWidth="1"/>
    <col min="4109" max="4109" width="14.83203125" style="1" customWidth="1"/>
    <col min="4110" max="4110" width="16.1640625" style="1" customWidth="1"/>
    <col min="4111" max="4111" width="0.1640625" style="1" customWidth="1"/>
    <col min="4112" max="4112" width="16.5" style="1" customWidth="1"/>
    <col min="4113" max="4113" width="18.83203125" style="1" customWidth="1"/>
    <col min="4114" max="4115" width="0" style="1" hidden="1" customWidth="1"/>
    <col min="4116" max="4116" width="13.83203125" style="1" customWidth="1"/>
    <col min="4117" max="4117" width="13.1640625" style="1" customWidth="1"/>
    <col min="4118" max="4118" width="0" style="1" hidden="1" customWidth="1"/>
    <col min="4119" max="4119" width="18.1640625" style="1" customWidth="1"/>
    <col min="4120" max="4120" width="16.5" style="1" customWidth="1"/>
    <col min="4121" max="4121" width="45.83203125" style="1" customWidth="1"/>
    <col min="4122" max="4122" width="44.1640625" style="1" customWidth="1"/>
    <col min="4123" max="4123" width="17" style="1" customWidth="1"/>
    <col min="4124" max="4124" width="20.1640625" style="1" customWidth="1"/>
    <col min="4125" max="4125" width="15.5" style="1" customWidth="1"/>
    <col min="4126" max="4126" width="19.83203125" style="1" customWidth="1"/>
    <col min="4127" max="4127" width="15.83203125" style="1" customWidth="1"/>
    <col min="4128" max="4130" width="19.33203125" style="1" customWidth="1"/>
    <col min="4131" max="4131" width="22.1640625" style="1" customWidth="1"/>
    <col min="4132" max="4132" width="19.1640625" style="1" customWidth="1"/>
    <col min="4133" max="4133" width="25.1640625" style="1" customWidth="1"/>
    <col min="4134" max="4134" width="12.33203125" style="1" customWidth="1"/>
    <col min="4135" max="4359" width="8.83203125" style="1"/>
    <col min="4360" max="4360" width="5.1640625" style="1" customWidth="1"/>
    <col min="4361" max="4361" width="29.33203125" style="1" customWidth="1"/>
    <col min="4362" max="4362" width="20.5" style="1" customWidth="1"/>
    <col min="4363" max="4363" width="16.83203125" style="1" customWidth="1"/>
    <col min="4364" max="4364" width="17.83203125" style="1" customWidth="1"/>
    <col min="4365" max="4365" width="14.83203125" style="1" customWidth="1"/>
    <col min="4366" max="4366" width="16.1640625" style="1" customWidth="1"/>
    <col min="4367" max="4367" width="0.1640625" style="1" customWidth="1"/>
    <col min="4368" max="4368" width="16.5" style="1" customWidth="1"/>
    <col min="4369" max="4369" width="18.83203125" style="1" customWidth="1"/>
    <col min="4370" max="4371" width="0" style="1" hidden="1" customWidth="1"/>
    <col min="4372" max="4372" width="13.83203125" style="1" customWidth="1"/>
    <col min="4373" max="4373" width="13.1640625" style="1" customWidth="1"/>
    <col min="4374" max="4374" width="0" style="1" hidden="1" customWidth="1"/>
    <col min="4375" max="4375" width="18.1640625" style="1" customWidth="1"/>
    <col min="4376" max="4376" width="16.5" style="1" customWidth="1"/>
    <col min="4377" max="4377" width="45.83203125" style="1" customWidth="1"/>
    <col min="4378" max="4378" width="44.1640625" style="1" customWidth="1"/>
    <col min="4379" max="4379" width="17" style="1" customWidth="1"/>
    <col min="4380" max="4380" width="20.1640625" style="1" customWidth="1"/>
    <col min="4381" max="4381" width="15.5" style="1" customWidth="1"/>
    <col min="4382" max="4382" width="19.83203125" style="1" customWidth="1"/>
    <col min="4383" max="4383" width="15.83203125" style="1" customWidth="1"/>
    <col min="4384" max="4386" width="19.33203125" style="1" customWidth="1"/>
    <col min="4387" max="4387" width="22.1640625" style="1" customWidth="1"/>
    <col min="4388" max="4388" width="19.1640625" style="1" customWidth="1"/>
    <col min="4389" max="4389" width="25.1640625" style="1" customWidth="1"/>
    <col min="4390" max="4390" width="12.33203125" style="1" customWidth="1"/>
    <col min="4391" max="4615" width="8.83203125" style="1"/>
    <col min="4616" max="4616" width="5.1640625" style="1" customWidth="1"/>
    <col min="4617" max="4617" width="29.33203125" style="1" customWidth="1"/>
    <col min="4618" max="4618" width="20.5" style="1" customWidth="1"/>
    <col min="4619" max="4619" width="16.83203125" style="1" customWidth="1"/>
    <col min="4620" max="4620" width="17.83203125" style="1" customWidth="1"/>
    <col min="4621" max="4621" width="14.83203125" style="1" customWidth="1"/>
    <col min="4622" max="4622" width="16.1640625" style="1" customWidth="1"/>
    <col min="4623" max="4623" width="0.1640625" style="1" customWidth="1"/>
    <col min="4624" max="4624" width="16.5" style="1" customWidth="1"/>
    <col min="4625" max="4625" width="18.83203125" style="1" customWidth="1"/>
    <col min="4626" max="4627" width="0" style="1" hidden="1" customWidth="1"/>
    <col min="4628" max="4628" width="13.83203125" style="1" customWidth="1"/>
    <col min="4629" max="4629" width="13.1640625" style="1" customWidth="1"/>
    <col min="4630" max="4630" width="0" style="1" hidden="1" customWidth="1"/>
    <col min="4631" max="4631" width="18.1640625" style="1" customWidth="1"/>
    <col min="4632" max="4632" width="16.5" style="1" customWidth="1"/>
    <col min="4633" max="4633" width="45.83203125" style="1" customWidth="1"/>
    <col min="4634" max="4634" width="44.1640625" style="1" customWidth="1"/>
    <col min="4635" max="4635" width="17" style="1" customWidth="1"/>
    <col min="4636" max="4636" width="20.1640625" style="1" customWidth="1"/>
    <col min="4637" max="4637" width="15.5" style="1" customWidth="1"/>
    <col min="4638" max="4638" width="19.83203125" style="1" customWidth="1"/>
    <col min="4639" max="4639" width="15.83203125" style="1" customWidth="1"/>
    <col min="4640" max="4642" width="19.33203125" style="1" customWidth="1"/>
    <col min="4643" max="4643" width="22.1640625" style="1" customWidth="1"/>
    <col min="4644" max="4644" width="19.1640625" style="1" customWidth="1"/>
    <col min="4645" max="4645" width="25.1640625" style="1" customWidth="1"/>
    <col min="4646" max="4646" width="12.33203125" style="1" customWidth="1"/>
    <col min="4647" max="4871" width="8.83203125" style="1"/>
    <col min="4872" max="4872" width="5.1640625" style="1" customWidth="1"/>
    <col min="4873" max="4873" width="29.33203125" style="1" customWidth="1"/>
    <col min="4874" max="4874" width="20.5" style="1" customWidth="1"/>
    <col min="4875" max="4875" width="16.83203125" style="1" customWidth="1"/>
    <col min="4876" max="4876" width="17.83203125" style="1" customWidth="1"/>
    <col min="4877" max="4877" width="14.83203125" style="1" customWidth="1"/>
    <col min="4878" max="4878" width="16.1640625" style="1" customWidth="1"/>
    <col min="4879" max="4879" width="0.1640625" style="1" customWidth="1"/>
    <col min="4880" max="4880" width="16.5" style="1" customWidth="1"/>
    <col min="4881" max="4881" width="18.83203125" style="1" customWidth="1"/>
    <col min="4882" max="4883" width="0" style="1" hidden="1" customWidth="1"/>
    <col min="4884" max="4884" width="13.83203125" style="1" customWidth="1"/>
    <col min="4885" max="4885" width="13.1640625" style="1" customWidth="1"/>
    <col min="4886" max="4886" width="0" style="1" hidden="1" customWidth="1"/>
    <col min="4887" max="4887" width="18.1640625" style="1" customWidth="1"/>
    <col min="4888" max="4888" width="16.5" style="1" customWidth="1"/>
    <col min="4889" max="4889" width="45.83203125" style="1" customWidth="1"/>
    <col min="4890" max="4890" width="44.1640625" style="1" customWidth="1"/>
    <col min="4891" max="4891" width="17" style="1" customWidth="1"/>
    <col min="4892" max="4892" width="20.1640625" style="1" customWidth="1"/>
    <col min="4893" max="4893" width="15.5" style="1" customWidth="1"/>
    <col min="4894" max="4894" width="19.83203125" style="1" customWidth="1"/>
    <col min="4895" max="4895" width="15.83203125" style="1" customWidth="1"/>
    <col min="4896" max="4898" width="19.33203125" style="1" customWidth="1"/>
    <col min="4899" max="4899" width="22.1640625" style="1" customWidth="1"/>
    <col min="4900" max="4900" width="19.1640625" style="1" customWidth="1"/>
    <col min="4901" max="4901" width="25.1640625" style="1" customWidth="1"/>
    <col min="4902" max="4902" width="12.33203125" style="1" customWidth="1"/>
    <col min="4903" max="5127" width="8.83203125" style="1"/>
    <col min="5128" max="5128" width="5.1640625" style="1" customWidth="1"/>
    <col min="5129" max="5129" width="29.33203125" style="1" customWidth="1"/>
    <col min="5130" max="5130" width="20.5" style="1" customWidth="1"/>
    <col min="5131" max="5131" width="16.83203125" style="1" customWidth="1"/>
    <col min="5132" max="5132" width="17.83203125" style="1" customWidth="1"/>
    <col min="5133" max="5133" width="14.83203125" style="1" customWidth="1"/>
    <col min="5134" max="5134" width="16.1640625" style="1" customWidth="1"/>
    <col min="5135" max="5135" width="0.1640625" style="1" customWidth="1"/>
    <col min="5136" max="5136" width="16.5" style="1" customWidth="1"/>
    <col min="5137" max="5137" width="18.83203125" style="1" customWidth="1"/>
    <col min="5138" max="5139" width="0" style="1" hidden="1" customWidth="1"/>
    <col min="5140" max="5140" width="13.83203125" style="1" customWidth="1"/>
    <col min="5141" max="5141" width="13.1640625" style="1" customWidth="1"/>
    <col min="5142" max="5142" width="0" style="1" hidden="1" customWidth="1"/>
    <col min="5143" max="5143" width="18.1640625" style="1" customWidth="1"/>
    <col min="5144" max="5144" width="16.5" style="1" customWidth="1"/>
    <col min="5145" max="5145" width="45.83203125" style="1" customWidth="1"/>
    <col min="5146" max="5146" width="44.1640625" style="1" customWidth="1"/>
    <col min="5147" max="5147" width="17" style="1" customWidth="1"/>
    <col min="5148" max="5148" width="20.1640625" style="1" customWidth="1"/>
    <col min="5149" max="5149" width="15.5" style="1" customWidth="1"/>
    <col min="5150" max="5150" width="19.83203125" style="1" customWidth="1"/>
    <col min="5151" max="5151" width="15.83203125" style="1" customWidth="1"/>
    <col min="5152" max="5154" width="19.33203125" style="1" customWidth="1"/>
    <col min="5155" max="5155" width="22.1640625" style="1" customWidth="1"/>
    <col min="5156" max="5156" width="19.1640625" style="1" customWidth="1"/>
    <col min="5157" max="5157" width="25.1640625" style="1" customWidth="1"/>
    <col min="5158" max="5158" width="12.33203125" style="1" customWidth="1"/>
    <col min="5159" max="5383" width="8.83203125" style="1"/>
    <col min="5384" max="5384" width="5.1640625" style="1" customWidth="1"/>
    <col min="5385" max="5385" width="29.33203125" style="1" customWidth="1"/>
    <col min="5386" max="5386" width="20.5" style="1" customWidth="1"/>
    <col min="5387" max="5387" width="16.83203125" style="1" customWidth="1"/>
    <col min="5388" max="5388" width="17.83203125" style="1" customWidth="1"/>
    <col min="5389" max="5389" width="14.83203125" style="1" customWidth="1"/>
    <col min="5390" max="5390" width="16.1640625" style="1" customWidth="1"/>
    <col min="5391" max="5391" width="0.1640625" style="1" customWidth="1"/>
    <col min="5392" max="5392" width="16.5" style="1" customWidth="1"/>
    <col min="5393" max="5393" width="18.83203125" style="1" customWidth="1"/>
    <col min="5394" max="5395" width="0" style="1" hidden="1" customWidth="1"/>
    <col min="5396" max="5396" width="13.83203125" style="1" customWidth="1"/>
    <col min="5397" max="5397" width="13.1640625" style="1" customWidth="1"/>
    <col min="5398" max="5398" width="0" style="1" hidden="1" customWidth="1"/>
    <col min="5399" max="5399" width="18.1640625" style="1" customWidth="1"/>
    <col min="5400" max="5400" width="16.5" style="1" customWidth="1"/>
    <col min="5401" max="5401" width="45.83203125" style="1" customWidth="1"/>
    <col min="5402" max="5402" width="44.1640625" style="1" customWidth="1"/>
    <col min="5403" max="5403" width="17" style="1" customWidth="1"/>
    <col min="5404" max="5404" width="20.1640625" style="1" customWidth="1"/>
    <col min="5405" max="5405" width="15.5" style="1" customWidth="1"/>
    <col min="5406" max="5406" width="19.83203125" style="1" customWidth="1"/>
    <col min="5407" max="5407" width="15.83203125" style="1" customWidth="1"/>
    <col min="5408" max="5410" width="19.33203125" style="1" customWidth="1"/>
    <col min="5411" max="5411" width="22.1640625" style="1" customWidth="1"/>
    <col min="5412" max="5412" width="19.1640625" style="1" customWidth="1"/>
    <col min="5413" max="5413" width="25.1640625" style="1" customWidth="1"/>
    <col min="5414" max="5414" width="12.33203125" style="1" customWidth="1"/>
    <col min="5415" max="5639" width="8.83203125" style="1"/>
    <col min="5640" max="5640" width="5.1640625" style="1" customWidth="1"/>
    <col min="5641" max="5641" width="29.33203125" style="1" customWidth="1"/>
    <col min="5642" max="5642" width="20.5" style="1" customWidth="1"/>
    <col min="5643" max="5643" width="16.83203125" style="1" customWidth="1"/>
    <col min="5644" max="5644" width="17.83203125" style="1" customWidth="1"/>
    <col min="5645" max="5645" width="14.83203125" style="1" customWidth="1"/>
    <col min="5646" max="5646" width="16.1640625" style="1" customWidth="1"/>
    <col min="5647" max="5647" width="0.1640625" style="1" customWidth="1"/>
    <col min="5648" max="5648" width="16.5" style="1" customWidth="1"/>
    <col min="5649" max="5649" width="18.83203125" style="1" customWidth="1"/>
    <col min="5650" max="5651" width="0" style="1" hidden="1" customWidth="1"/>
    <col min="5652" max="5652" width="13.83203125" style="1" customWidth="1"/>
    <col min="5653" max="5653" width="13.1640625" style="1" customWidth="1"/>
    <col min="5654" max="5654" width="0" style="1" hidden="1" customWidth="1"/>
    <col min="5655" max="5655" width="18.1640625" style="1" customWidth="1"/>
    <col min="5656" max="5656" width="16.5" style="1" customWidth="1"/>
    <col min="5657" max="5657" width="45.83203125" style="1" customWidth="1"/>
    <col min="5658" max="5658" width="44.1640625" style="1" customWidth="1"/>
    <col min="5659" max="5659" width="17" style="1" customWidth="1"/>
    <col min="5660" max="5660" width="20.1640625" style="1" customWidth="1"/>
    <col min="5661" max="5661" width="15.5" style="1" customWidth="1"/>
    <col min="5662" max="5662" width="19.83203125" style="1" customWidth="1"/>
    <col min="5663" max="5663" width="15.83203125" style="1" customWidth="1"/>
    <col min="5664" max="5666" width="19.33203125" style="1" customWidth="1"/>
    <col min="5667" max="5667" width="22.1640625" style="1" customWidth="1"/>
    <col min="5668" max="5668" width="19.1640625" style="1" customWidth="1"/>
    <col min="5669" max="5669" width="25.1640625" style="1" customWidth="1"/>
    <col min="5670" max="5670" width="12.33203125" style="1" customWidth="1"/>
    <col min="5671" max="5895" width="8.83203125" style="1"/>
    <col min="5896" max="5896" width="5.1640625" style="1" customWidth="1"/>
    <col min="5897" max="5897" width="29.33203125" style="1" customWidth="1"/>
    <col min="5898" max="5898" width="20.5" style="1" customWidth="1"/>
    <col min="5899" max="5899" width="16.83203125" style="1" customWidth="1"/>
    <col min="5900" max="5900" width="17.83203125" style="1" customWidth="1"/>
    <col min="5901" max="5901" width="14.83203125" style="1" customWidth="1"/>
    <col min="5902" max="5902" width="16.1640625" style="1" customWidth="1"/>
    <col min="5903" max="5903" width="0.1640625" style="1" customWidth="1"/>
    <col min="5904" max="5904" width="16.5" style="1" customWidth="1"/>
    <col min="5905" max="5905" width="18.83203125" style="1" customWidth="1"/>
    <col min="5906" max="5907" width="0" style="1" hidden="1" customWidth="1"/>
    <col min="5908" max="5908" width="13.83203125" style="1" customWidth="1"/>
    <col min="5909" max="5909" width="13.1640625" style="1" customWidth="1"/>
    <col min="5910" max="5910" width="0" style="1" hidden="1" customWidth="1"/>
    <col min="5911" max="5911" width="18.1640625" style="1" customWidth="1"/>
    <col min="5912" max="5912" width="16.5" style="1" customWidth="1"/>
    <col min="5913" max="5913" width="45.83203125" style="1" customWidth="1"/>
    <col min="5914" max="5914" width="44.1640625" style="1" customWidth="1"/>
    <col min="5915" max="5915" width="17" style="1" customWidth="1"/>
    <col min="5916" max="5916" width="20.1640625" style="1" customWidth="1"/>
    <col min="5917" max="5917" width="15.5" style="1" customWidth="1"/>
    <col min="5918" max="5918" width="19.83203125" style="1" customWidth="1"/>
    <col min="5919" max="5919" width="15.83203125" style="1" customWidth="1"/>
    <col min="5920" max="5922" width="19.33203125" style="1" customWidth="1"/>
    <col min="5923" max="5923" width="22.1640625" style="1" customWidth="1"/>
    <col min="5924" max="5924" width="19.1640625" style="1" customWidth="1"/>
    <col min="5925" max="5925" width="25.1640625" style="1" customWidth="1"/>
    <col min="5926" max="5926" width="12.33203125" style="1" customWidth="1"/>
    <col min="5927" max="6151" width="8.83203125" style="1"/>
    <col min="6152" max="6152" width="5.1640625" style="1" customWidth="1"/>
    <col min="6153" max="6153" width="29.33203125" style="1" customWidth="1"/>
    <col min="6154" max="6154" width="20.5" style="1" customWidth="1"/>
    <col min="6155" max="6155" width="16.83203125" style="1" customWidth="1"/>
    <col min="6156" max="6156" width="17.83203125" style="1" customWidth="1"/>
    <col min="6157" max="6157" width="14.83203125" style="1" customWidth="1"/>
    <col min="6158" max="6158" width="16.1640625" style="1" customWidth="1"/>
    <col min="6159" max="6159" width="0.1640625" style="1" customWidth="1"/>
    <col min="6160" max="6160" width="16.5" style="1" customWidth="1"/>
    <col min="6161" max="6161" width="18.83203125" style="1" customWidth="1"/>
    <col min="6162" max="6163" width="0" style="1" hidden="1" customWidth="1"/>
    <col min="6164" max="6164" width="13.83203125" style="1" customWidth="1"/>
    <col min="6165" max="6165" width="13.1640625" style="1" customWidth="1"/>
    <col min="6166" max="6166" width="0" style="1" hidden="1" customWidth="1"/>
    <col min="6167" max="6167" width="18.1640625" style="1" customWidth="1"/>
    <col min="6168" max="6168" width="16.5" style="1" customWidth="1"/>
    <col min="6169" max="6169" width="45.83203125" style="1" customWidth="1"/>
    <col min="6170" max="6170" width="44.1640625" style="1" customWidth="1"/>
    <col min="6171" max="6171" width="17" style="1" customWidth="1"/>
    <col min="6172" max="6172" width="20.1640625" style="1" customWidth="1"/>
    <col min="6173" max="6173" width="15.5" style="1" customWidth="1"/>
    <col min="6174" max="6174" width="19.83203125" style="1" customWidth="1"/>
    <col min="6175" max="6175" width="15.83203125" style="1" customWidth="1"/>
    <col min="6176" max="6178" width="19.33203125" style="1" customWidth="1"/>
    <col min="6179" max="6179" width="22.1640625" style="1" customWidth="1"/>
    <col min="6180" max="6180" width="19.1640625" style="1" customWidth="1"/>
    <col min="6181" max="6181" width="25.1640625" style="1" customWidth="1"/>
    <col min="6182" max="6182" width="12.33203125" style="1" customWidth="1"/>
    <col min="6183" max="6407" width="8.83203125" style="1"/>
    <col min="6408" max="6408" width="5.1640625" style="1" customWidth="1"/>
    <col min="6409" max="6409" width="29.33203125" style="1" customWidth="1"/>
    <col min="6410" max="6410" width="20.5" style="1" customWidth="1"/>
    <col min="6411" max="6411" width="16.83203125" style="1" customWidth="1"/>
    <col min="6412" max="6412" width="17.83203125" style="1" customWidth="1"/>
    <col min="6413" max="6413" width="14.83203125" style="1" customWidth="1"/>
    <col min="6414" max="6414" width="16.1640625" style="1" customWidth="1"/>
    <col min="6415" max="6415" width="0.1640625" style="1" customWidth="1"/>
    <col min="6416" max="6416" width="16.5" style="1" customWidth="1"/>
    <col min="6417" max="6417" width="18.83203125" style="1" customWidth="1"/>
    <col min="6418" max="6419" width="0" style="1" hidden="1" customWidth="1"/>
    <col min="6420" max="6420" width="13.83203125" style="1" customWidth="1"/>
    <col min="6421" max="6421" width="13.1640625" style="1" customWidth="1"/>
    <col min="6422" max="6422" width="0" style="1" hidden="1" customWidth="1"/>
    <col min="6423" max="6423" width="18.1640625" style="1" customWidth="1"/>
    <col min="6424" max="6424" width="16.5" style="1" customWidth="1"/>
    <col min="6425" max="6425" width="45.83203125" style="1" customWidth="1"/>
    <col min="6426" max="6426" width="44.1640625" style="1" customWidth="1"/>
    <col min="6427" max="6427" width="17" style="1" customWidth="1"/>
    <col min="6428" max="6428" width="20.1640625" style="1" customWidth="1"/>
    <col min="6429" max="6429" width="15.5" style="1" customWidth="1"/>
    <col min="6430" max="6430" width="19.83203125" style="1" customWidth="1"/>
    <col min="6431" max="6431" width="15.83203125" style="1" customWidth="1"/>
    <col min="6432" max="6434" width="19.33203125" style="1" customWidth="1"/>
    <col min="6435" max="6435" width="22.1640625" style="1" customWidth="1"/>
    <col min="6436" max="6436" width="19.1640625" style="1" customWidth="1"/>
    <col min="6437" max="6437" width="25.1640625" style="1" customWidth="1"/>
    <col min="6438" max="6438" width="12.33203125" style="1" customWidth="1"/>
    <col min="6439" max="6663" width="8.83203125" style="1"/>
    <col min="6664" max="6664" width="5.1640625" style="1" customWidth="1"/>
    <col min="6665" max="6665" width="29.33203125" style="1" customWidth="1"/>
    <col min="6666" max="6666" width="20.5" style="1" customWidth="1"/>
    <col min="6667" max="6667" width="16.83203125" style="1" customWidth="1"/>
    <col min="6668" max="6668" width="17.83203125" style="1" customWidth="1"/>
    <col min="6669" max="6669" width="14.83203125" style="1" customWidth="1"/>
    <col min="6670" max="6670" width="16.1640625" style="1" customWidth="1"/>
    <col min="6671" max="6671" width="0.1640625" style="1" customWidth="1"/>
    <col min="6672" max="6672" width="16.5" style="1" customWidth="1"/>
    <col min="6673" max="6673" width="18.83203125" style="1" customWidth="1"/>
    <col min="6674" max="6675" width="0" style="1" hidden="1" customWidth="1"/>
    <col min="6676" max="6676" width="13.83203125" style="1" customWidth="1"/>
    <col min="6677" max="6677" width="13.1640625" style="1" customWidth="1"/>
    <col min="6678" max="6678" width="0" style="1" hidden="1" customWidth="1"/>
    <col min="6679" max="6679" width="18.1640625" style="1" customWidth="1"/>
    <col min="6680" max="6680" width="16.5" style="1" customWidth="1"/>
    <col min="6681" max="6681" width="45.83203125" style="1" customWidth="1"/>
    <col min="6682" max="6682" width="44.1640625" style="1" customWidth="1"/>
    <col min="6683" max="6683" width="17" style="1" customWidth="1"/>
    <col min="6684" max="6684" width="20.1640625" style="1" customWidth="1"/>
    <col min="6685" max="6685" width="15.5" style="1" customWidth="1"/>
    <col min="6686" max="6686" width="19.83203125" style="1" customWidth="1"/>
    <col min="6687" max="6687" width="15.83203125" style="1" customWidth="1"/>
    <col min="6688" max="6690" width="19.33203125" style="1" customWidth="1"/>
    <col min="6691" max="6691" width="22.1640625" style="1" customWidth="1"/>
    <col min="6692" max="6692" width="19.1640625" style="1" customWidth="1"/>
    <col min="6693" max="6693" width="25.1640625" style="1" customWidth="1"/>
    <col min="6694" max="6694" width="12.33203125" style="1" customWidth="1"/>
    <col min="6695" max="6919" width="8.83203125" style="1"/>
    <col min="6920" max="6920" width="5.1640625" style="1" customWidth="1"/>
    <col min="6921" max="6921" width="29.33203125" style="1" customWidth="1"/>
    <col min="6922" max="6922" width="20.5" style="1" customWidth="1"/>
    <col min="6923" max="6923" width="16.83203125" style="1" customWidth="1"/>
    <col min="6924" max="6924" width="17.83203125" style="1" customWidth="1"/>
    <col min="6925" max="6925" width="14.83203125" style="1" customWidth="1"/>
    <col min="6926" max="6926" width="16.1640625" style="1" customWidth="1"/>
    <col min="6927" max="6927" width="0.1640625" style="1" customWidth="1"/>
    <col min="6928" max="6928" width="16.5" style="1" customWidth="1"/>
    <col min="6929" max="6929" width="18.83203125" style="1" customWidth="1"/>
    <col min="6930" max="6931" width="0" style="1" hidden="1" customWidth="1"/>
    <col min="6932" max="6932" width="13.83203125" style="1" customWidth="1"/>
    <col min="6933" max="6933" width="13.1640625" style="1" customWidth="1"/>
    <col min="6934" max="6934" width="0" style="1" hidden="1" customWidth="1"/>
    <col min="6935" max="6935" width="18.1640625" style="1" customWidth="1"/>
    <col min="6936" max="6936" width="16.5" style="1" customWidth="1"/>
    <col min="6937" max="6937" width="45.83203125" style="1" customWidth="1"/>
    <col min="6938" max="6938" width="44.1640625" style="1" customWidth="1"/>
    <col min="6939" max="6939" width="17" style="1" customWidth="1"/>
    <col min="6940" max="6940" width="20.1640625" style="1" customWidth="1"/>
    <col min="6941" max="6941" width="15.5" style="1" customWidth="1"/>
    <col min="6942" max="6942" width="19.83203125" style="1" customWidth="1"/>
    <col min="6943" max="6943" width="15.83203125" style="1" customWidth="1"/>
    <col min="6944" max="6946" width="19.33203125" style="1" customWidth="1"/>
    <col min="6947" max="6947" width="22.1640625" style="1" customWidth="1"/>
    <col min="6948" max="6948" width="19.1640625" style="1" customWidth="1"/>
    <col min="6949" max="6949" width="25.1640625" style="1" customWidth="1"/>
    <col min="6950" max="6950" width="12.33203125" style="1" customWidth="1"/>
    <col min="6951" max="7175" width="8.83203125" style="1"/>
    <col min="7176" max="7176" width="5.1640625" style="1" customWidth="1"/>
    <col min="7177" max="7177" width="29.33203125" style="1" customWidth="1"/>
    <col min="7178" max="7178" width="20.5" style="1" customWidth="1"/>
    <col min="7179" max="7179" width="16.83203125" style="1" customWidth="1"/>
    <col min="7180" max="7180" width="17.83203125" style="1" customWidth="1"/>
    <col min="7181" max="7181" width="14.83203125" style="1" customWidth="1"/>
    <col min="7182" max="7182" width="16.1640625" style="1" customWidth="1"/>
    <col min="7183" max="7183" width="0.1640625" style="1" customWidth="1"/>
    <col min="7184" max="7184" width="16.5" style="1" customWidth="1"/>
    <col min="7185" max="7185" width="18.83203125" style="1" customWidth="1"/>
    <col min="7186" max="7187" width="0" style="1" hidden="1" customWidth="1"/>
    <col min="7188" max="7188" width="13.83203125" style="1" customWidth="1"/>
    <col min="7189" max="7189" width="13.1640625" style="1" customWidth="1"/>
    <col min="7190" max="7190" width="0" style="1" hidden="1" customWidth="1"/>
    <col min="7191" max="7191" width="18.1640625" style="1" customWidth="1"/>
    <col min="7192" max="7192" width="16.5" style="1" customWidth="1"/>
    <col min="7193" max="7193" width="45.83203125" style="1" customWidth="1"/>
    <col min="7194" max="7194" width="44.1640625" style="1" customWidth="1"/>
    <col min="7195" max="7195" width="17" style="1" customWidth="1"/>
    <col min="7196" max="7196" width="20.1640625" style="1" customWidth="1"/>
    <col min="7197" max="7197" width="15.5" style="1" customWidth="1"/>
    <col min="7198" max="7198" width="19.83203125" style="1" customWidth="1"/>
    <col min="7199" max="7199" width="15.83203125" style="1" customWidth="1"/>
    <col min="7200" max="7202" width="19.33203125" style="1" customWidth="1"/>
    <col min="7203" max="7203" width="22.1640625" style="1" customWidth="1"/>
    <col min="7204" max="7204" width="19.1640625" style="1" customWidth="1"/>
    <col min="7205" max="7205" width="25.1640625" style="1" customWidth="1"/>
    <col min="7206" max="7206" width="12.33203125" style="1" customWidth="1"/>
    <col min="7207" max="7431" width="8.83203125" style="1"/>
    <col min="7432" max="7432" width="5.1640625" style="1" customWidth="1"/>
    <col min="7433" max="7433" width="29.33203125" style="1" customWidth="1"/>
    <col min="7434" max="7434" width="20.5" style="1" customWidth="1"/>
    <col min="7435" max="7435" width="16.83203125" style="1" customWidth="1"/>
    <col min="7436" max="7436" width="17.83203125" style="1" customWidth="1"/>
    <col min="7437" max="7437" width="14.83203125" style="1" customWidth="1"/>
    <col min="7438" max="7438" width="16.1640625" style="1" customWidth="1"/>
    <col min="7439" max="7439" width="0.1640625" style="1" customWidth="1"/>
    <col min="7440" max="7440" width="16.5" style="1" customWidth="1"/>
    <col min="7441" max="7441" width="18.83203125" style="1" customWidth="1"/>
    <col min="7442" max="7443" width="0" style="1" hidden="1" customWidth="1"/>
    <col min="7444" max="7444" width="13.83203125" style="1" customWidth="1"/>
    <col min="7445" max="7445" width="13.1640625" style="1" customWidth="1"/>
    <col min="7446" max="7446" width="0" style="1" hidden="1" customWidth="1"/>
    <col min="7447" max="7447" width="18.1640625" style="1" customWidth="1"/>
    <col min="7448" max="7448" width="16.5" style="1" customWidth="1"/>
    <col min="7449" max="7449" width="45.83203125" style="1" customWidth="1"/>
    <col min="7450" max="7450" width="44.1640625" style="1" customWidth="1"/>
    <col min="7451" max="7451" width="17" style="1" customWidth="1"/>
    <col min="7452" max="7452" width="20.1640625" style="1" customWidth="1"/>
    <col min="7453" max="7453" width="15.5" style="1" customWidth="1"/>
    <col min="7454" max="7454" width="19.83203125" style="1" customWidth="1"/>
    <col min="7455" max="7455" width="15.83203125" style="1" customWidth="1"/>
    <col min="7456" max="7458" width="19.33203125" style="1" customWidth="1"/>
    <col min="7459" max="7459" width="22.1640625" style="1" customWidth="1"/>
    <col min="7460" max="7460" width="19.1640625" style="1" customWidth="1"/>
    <col min="7461" max="7461" width="25.1640625" style="1" customWidth="1"/>
    <col min="7462" max="7462" width="12.33203125" style="1" customWidth="1"/>
    <col min="7463" max="7687" width="8.83203125" style="1"/>
    <col min="7688" max="7688" width="5.1640625" style="1" customWidth="1"/>
    <col min="7689" max="7689" width="29.33203125" style="1" customWidth="1"/>
    <col min="7690" max="7690" width="20.5" style="1" customWidth="1"/>
    <col min="7691" max="7691" width="16.83203125" style="1" customWidth="1"/>
    <col min="7692" max="7692" width="17.83203125" style="1" customWidth="1"/>
    <col min="7693" max="7693" width="14.83203125" style="1" customWidth="1"/>
    <col min="7694" max="7694" width="16.1640625" style="1" customWidth="1"/>
    <col min="7695" max="7695" width="0.1640625" style="1" customWidth="1"/>
    <col min="7696" max="7696" width="16.5" style="1" customWidth="1"/>
    <col min="7697" max="7697" width="18.83203125" style="1" customWidth="1"/>
    <col min="7698" max="7699" width="0" style="1" hidden="1" customWidth="1"/>
    <col min="7700" max="7700" width="13.83203125" style="1" customWidth="1"/>
    <col min="7701" max="7701" width="13.1640625" style="1" customWidth="1"/>
    <col min="7702" max="7702" width="0" style="1" hidden="1" customWidth="1"/>
    <col min="7703" max="7703" width="18.1640625" style="1" customWidth="1"/>
    <col min="7704" max="7704" width="16.5" style="1" customWidth="1"/>
    <col min="7705" max="7705" width="45.83203125" style="1" customWidth="1"/>
    <col min="7706" max="7706" width="44.1640625" style="1" customWidth="1"/>
    <col min="7707" max="7707" width="17" style="1" customWidth="1"/>
    <col min="7708" max="7708" width="20.1640625" style="1" customWidth="1"/>
    <col min="7709" max="7709" width="15.5" style="1" customWidth="1"/>
    <col min="7710" max="7710" width="19.83203125" style="1" customWidth="1"/>
    <col min="7711" max="7711" width="15.83203125" style="1" customWidth="1"/>
    <col min="7712" max="7714" width="19.33203125" style="1" customWidth="1"/>
    <col min="7715" max="7715" width="22.1640625" style="1" customWidth="1"/>
    <col min="7716" max="7716" width="19.1640625" style="1" customWidth="1"/>
    <col min="7717" max="7717" width="25.1640625" style="1" customWidth="1"/>
    <col min="7718" max="7718" width="12.33203125" style="1" customWidth="1"/>
    <col min="7719" max="7943" width="8.83203125" style="1"/>
    <col min="7944" max="7944" width="5.1640625" style="1" customWidth="1"/>
    <col min="7945" max="7945" width="29.33203125" style="1" customWidth="1"/>
    <col min="7946" max="7946" width="20.5" style="1" customWidth="1"/>
    <col min="7947" max="7947" width="16.83203125" style="1" customWidth="1"/>
    <col min="7948" max="7948" width="17.83203125" style="1" customWidth="1"/>
    <col min="7949" max="7949" width="14.83203125" style="1" customWidth="1"/>
    <col min="7950" max="7950" width="16.1640625" style="1" customWidth="1"/>
    <col min="7951" max="7951" width="0.1640625" style="1" customWidth="1"/>
    <col min="7952" max="7952" width="16.5" style="1" customWidth="1"/>
    <col min="7953" max="7953" width="18.83203125" style="1" customWidth="1"/>
    <col min="7954" max="7955" width="0" style="1" hidden="1" customWidth="1"/>
    <col min="7956" max="7956" width="13.83203125" style="1" customWidth="1"/>
    <col min="7957" max="7957" width="13.1640625" style="1" customWidth="1"/>
    <col min="7958" max="7958" width="0" style="1" hidden="1" customWidth="1"/>
    <col min="7959" max="7959" width="18.1640625" style="1" customWidth="1"/>
    <col min="7960" max="7960" width="16.5" style="1" customWidth="1"/>
    <col min="7961" max="7961" width="45.83203125" style="1" customWidth="1"/>
    <col min="7962" max="7962" width="44.1640625" style="1" customWidth="1"/>
    <col min="7963" max="7963" width="17" style="1" customWidth="1"/>
    <col min="7964" max="7964" width="20.1640625" style="1" customWidth="1"/>
    <col min="7965" max="7965" width="15.5" style="1" customWidth="1"/>
    <col min="7966" max="7966" width="19.83203125" style="1" customWidth="1"/>
    <col min="7967" max="7967" width="15.83203125" style="1" customWidth="1"/>
    <col min="7968" max="7970" width="19.33203125" style="1" customWidth="1"/>
    <col min="7971" max="7971" width="22.1640625" style="1" customWidth="1"/>
    <col min="7972" max="7972" width="19.1640625" style="1" customWidth="1"/>
    <col min="7973" max="7973" width="25.1640625" style="1" customWidth="1"/>
    <col min="7974" max="7974" width="12.33203125" style="1" customWidth="1"/>
    <col min="7975" max="8199" width="8.83203125" style="1"/>
    <col min="8200" max="8200" width="5.1640625" style="1" customWidth="1"/>
    <col min="8201" max="8201" width="29.33203125" style="1" customWidth="1"/>
    <col min="8202" max="8202" width="20.5" style="1" customWidth="1"/>
    <col min="8203" max="8203" width="16.83203125" style="1" customWidth="1"/>
    <col min="8204" max="8204" width="17.83203125" style="1" customWidth="1"/>
    <col min="8205" max="8205" width="14.83203125" style="1" customWidth="1"/>
    <col min="8206" max="8206" width="16.1640625" style="1" customWidth="1"/>
    <col min="8207" max="8207" width="0.1640625" style="1" customWidth="1"/>
    <col min="8208" max="8208" width="16.5" style="1" customWidth="1"/>
    <col min="8209" max="8209" width="18.83203125" style="1" customWidth="1"/>
    <col min="8210" max="8211" width="0" style="1" hidden="1" customWidth="1"/>
    <col min="8212" max="8212" width="13.83203125" style="1" customWidth="1"/>
    <col min="8213" max="8213" width="13.1640625" style="1" customWidth="1"/>
    <col min="8214" max="8214" width="0" style="1" hidden="1" customWidth="1"/>
    <col min="8215" max="8215" width="18.1640625" style="1" customWidth="1"/>
    <col min="8216" max="8216" width="16.5" style="1" customWidth="1"/>
    <col min="8217" max="8217" width="45.83203125" style="1" customWidth="1"/>
    <col min="8218" max="8218" width="44.1640625" style="1" customWidth="1"/>
    <col min="8219" max="8219" width="17" style="1" customWidth="1"/>
    <col min="8220" max="8220" width="20.1640625" style="1" customWidth="1"/>
    <col min="8221" max="8221" width="15.5" style="1" customWidth="1"/>
    <col min="8222" max="8222" width="19.83203125" style="1" customWidth="1"/>
    <col min="8223" max="8223" width="15.83203125" style="1" customWidth="1"/>
    <col min="8224" max="8226" width="19.33203125" style="1" customWidth="1"/>
    <col min="8227" max="8227" width="22.1640625" style="1" customWidth="1"/>
    <col min="8228" max="8228" width="19.1640625" style="1" customWidth="1"/>
    <col min="8229" max="8229" width="25.1640625" style="1" customWidth="1"/>
    <col min="8230" max="8230" width="12.33203125" style="1" customWidth="1"/>
    <col min="8231" max="8455" width="8.83203125" style="1"/>
    <col min="8456" max="8456" width="5.1640625" style="1" customWidth="1"/>
    <col min="8457" max="8457" width="29.33203125" style="1" customWidth="1"/>
    <col min="8458" max="8458" width="20.5" style="1" customWidth="1"/>
    <col min="8459" max="8459" width="16.83203125" style="1" customWidth="1"/>
    <col min="8460" max="8460" width="17.83203125" style="1" customWidth="1"/>
    <col min="8461" max="8461" width="14.83203125" style="1" customWidth="1"/>
    <col min="8462" max="8462" width="16.1640625" style="1" customWidth="1"/>
    <col min="8463" max="8463" width="0.1640625" style="1" customWidth="1"/>
    <col min="8464" max="8464" width="16.5" style="1" customWidth="1"/>
    <col min="8465" max="8465" width="18.83203125" style="1" customWidth="1"/>
    <col min="8466" max="8467" width="0" style="1" hidden="1" customWidth="1"/>
    <col min="8468" max="8468" width="13.83203125" style="1" customWidth="1"/>
    <col min="8469" max="8469" width="13.1640625" style="1" customWidth="1"/>
    <col min="8470" max="8470" width="0" style="1" hidden="1" customWidth="1"/>
    <col min="8471" max="8471" width="18.1640625" style="1" customWidth="1"/>
    <col min="8472" max="8472" width="16.5" style="1" customWidth="1"/>
    <col min="8473" max="8473" width="45.83203125" style="1" customWidth="1"/>
    <col min="8474" max="8474" width="44.1640625" style="1" customWidth="1"/>
    <col min="8475" max="8475" width="17" style="1" customWidth="1"/>
    <col min="8476" max="8476" width="20.1640625" style="1" customWidth="1"/>
    <col min="8477" max="8477" width="15.5" style="1" customWidth="1"/>
    <col min="8478" max="8478" width="19.83203125" style="1" customWidth="1"/>
    <col min="8479" max="8479" width="15.83203125" style="1" customWidth="1"/>
    <col min="8480" max="8482" width="19.33203125" style="1" customWidth="1"/>
    <col min="8483" max="8483" width="22.1640625" style="1" customWidth="1"/>
    <col min="8484" max="8484" width="19.1640625" style="1" customWidth="1"/>
    <col min="8485" max="8485" width="25.1640625" style="1" customWidth="1"/>
    <col min="8486" max="8486" width="12.33203125" style="1" customWidth="1"/>
    <col min="8487" max="8711" width="8.83203125" style="1"/>
    <col min="8712" max="8712" width="5.1640625" style="1" customWidth="1"/>
    <col min="8713" max="8713" width="29.33203125" style="1" customWidth="1"/>
    <col min="8714" max="8714" width="20.5" style="1" customWidth="1"/>
    <col min="8715" max="8715" width="16.83203125" style="1" customWidth="1"/>
    <col min="8716" max="8716" width="17.83203125" style="1" customWidth="1"/>
    <col min="8717" max="8717" width="14.83203125" style="1" customWidth="1"/>
    <col min="8718" max="8718" width="16.1640625" style="1" customWidth="1"/>
    <col min="8719" max="8719" width="0.1640625" style="1" customWidth="1"/>
    <col min="8720" max="8720" width="16.5" style="1" customWidth="1"/>
    <col min="8721" max="8721" width="18.83203125" style="1" customWidth="1"/>
    <col min="8722" max="8723" width="0" style="1" hidden="1" customWidth="1"/>
    <col min="8724" max="8724" width="13.83203125" style="1" customWidth="1"/>
    <col min="8725" max="8725" width="13.1640625" style="1" customWidth="1"/>
    <col min="8726" max="8726" width="0" style="1" hidden="1" customWidth="1"/>
    <col min="8727" max="8727" width="18.1640625" style="1" customWidth="1"/>
    <col min="8728" max="8728" width="16.5" style="1" customWidth="1"/>
    <col min="8729" max="8729" width="45.83203125" style="1" customWidth="1"/>
    <col min="8730" max="8730" width="44.1640625" style="1" customWidth="1"/>
    <col min="8731" max="8731" width="17" style="1" customWidth="1"/>
    <col min="8732" max="8732" width="20.1640625" style="1" customWidth="1"/>
    <col min="8733" max="8733" width="15.5" style="1" customWidth="1"/>
    <col min="8734" max="8734" width="19.83203125" style="1" customWidth="1"/>
    <col min="8735" max="8735" width="15.83203125" style="1" customWidth="1"/>
    <col min="8736" max="8738" width="19.33203125" style="1" customWidth="1"/>
    <col min="8739" max="8739" width="22.1640625" style="1" customWidth="1"/>
    <col min="8740" max="8740" width="19.1640625" style="1" customWidth="1"/>
    <col min="8741" max="8741" width="25.1640625" style="1" customWidth="1"/>
    <col min="8742" max="8742" width="12.33203125" style="1" customWidth="1"/>
    <col min="8743" max="8967" width="8.83203125" style="1"/>
    <col min="8968" max="8968" width="5.1640625" style="1" customWidth="1"/>
    <col min="8969" max="8969" width="29.33203125" style="1" customWidth="1"/>
    <col min="8970" max="8970" width="20.5" style="1" customWidth="1"/>
    <col min="8971" max="8971" width="16.83203125" style="1" customWidth="1"/>
    <col min="8972" max="8972" width="17.83203125" style="1" customWidth="1"/>
    <col min="8973" max="8973" width="14.83203125" style="1" customWidth="1"/>
    <col min="8974" max="8974" width="16.1640625" style="1" customWidth="1"/>
    <col min="8975" max="8975" width="0.1640625" style="1" customWidth="1"/>
    <col min="8976" max="8976" width="16.5" style="1" customWidth="1"/>
    <col min="8977" max="8977" width="18.83203125" style="1" customWidth="1"/>
    <col min="8978" max="8979" width="0" style="1" hidden="1" customWidth="1"/>
    <col min="8980" max="8980" width="13.83203125" style="1" customWidth="1"/>
    <col min="8981" max="8981" width="13.1640625" style="1" customWidth="1"/>
    <col min="8982" max="8982" width="0" style="1" hidden="1" customWidth="1"/>
    <col min="8983" max="8983" width="18.1640625" style="1" customWidth="1"/>
    <col min="8984" max="8984" width="16.5" style="1" customWidth="1"/>
    <col min="8985" max="8985" width="45.83203125" style="1" customWidth="1"/>
    <col min="8986" max="8986" width="44.1640625" style="1" customWidth="1"/>
    <col min="8987" max="8987" width="17" style="1" customWidth="1"/>
    <col min="8988" max="8988" width="20.1640625" style="1" customWidth="1"/>
    <col min="8989" max="8989" width="15.5" style="1" customWidth="1"/>
    <col min="8990" max="8990" width="19.83203125" style="1" customWidth="1"/>
    <col min="8991" max="8991" width="15.83203125" style="1" customWidth="1"/>
    <col min="8992" max="8994" width="19.33203125" style="1" customWidth="1"/>
    <col min="8995" max="8995" width="22.1640625" style="1" customWidth="1"/>
    <col min="8996" max="8996" width="19.1640625" style="1" customWidth="1"/>
    <col min="8997" max="8997" width="25.1640625" style="1" customWidth="1"/>
    <col min="8998" max="8998" width="12.33203125" style="1" customWidth="1"/>
    <col min="8999" max="9223" width="8.83203125" style="1"/>
    <col min="9224" max="9224" width="5.1640625" style="1" customWidth="1"/>
    <col min="9225" max="9225" width="29.33203125" style="1" customWidth="1"/>
    <col min="9226" max="9226" width="20.5" style="1" customWidth="1"/>
    <col min="9227" max="9227" width="16.83203125" style="1" customWidth="1"/>
    <col min="9228" max="9228" width="17.83203125" style="1" customWidth="1"/>
    <col min="9229" max="9229" width="14.83203125" style="1" customWidth="1"/>
    <col min="9230" max="9230" width="16.1640625" style="1" customWidth="1"/>
    <col min="9231" max="9231" width="0.1640625" style="1" customWidth="1"/>
    <col min="9232" max="9232" width="16.5" style="1" customWidth="1"/>
    <col min="9233" max="9233" width="18.83203125" style="1" customWidth="1"/>
    <col min="9234" max="9235" width="0" style="1" hidden="1" customWidth="1"/>
    <col min="9236" max="9236" width="13.83203125" style="1" customWidth="1"/>
    <col min="9237" max="9237" width="13.1640625" style="1" customWidth="1"/>
    <col min="9238" max="9238" width="0" style="1" hidden="1" customWidth="1"/>
    <col min="9239" max="9239" width="18.1640625" style="1" customWidth="1"/>
    <col min="9240" max="9240" width="16.5" style="1" customWidth="1"/>
    <col min="9241" max="9241" width="45.83203125" style="1" customWidth="1"/>
    <col min="9242" max="9242" width="44.1640625" style="1" customWidth="1"/>
    <col min="9243" max="9243" width="17" style="1" customWidth="1"/>
    <col min="9244" max="9244" width="20.1640625" style="1" customWidth="1"/>
    <col min="9245" max="9245" width="15.5" style="1" customWidth="1"/>
    <col min="9246" max="9246" width="19.83203125" style="1" customWidth="1"/>
    <col min="9247" max="9247" width="15.83203125" style="1" customWidth="1"/>
    <col min="9248" max="9250" width="19.33203125" style="1" customWidth="1"/>
    <col min="9251" max="9251" width="22.1640625" style="1" customWidth="1"/>
    <col min="9252" max="9252" width="19.1640625" style="1" customWidth="1"/>
    <col min="9253" max="9253" width="25.1640625" style="1" customWidth="1"/>
    <col min="9254" max="9254" width="12.33203125" style="1" customWidth="1"/>
    <col min="9255" max="9479" width="8.83203125" style="1"/>
    <col min="9480" max="9480" width="5.1640625" style="1" customWidth="1"/>
    <col min="9481" max="9481" width="29.33203125" style="1" customWidth="1"/>
    <col min="9482" max="9482" width="20.5" style="1" customWidth="1"/>
    <col min="9483" max="9483" width="16.83203125" style="1" customWidth="1"/>
    <col min="9484" max="9484" width="17.83203125" style="1" customWidth="1"/>
    <col min="9485" max="9485" width="14.83203125" style="1" customWidth="1"/>
    <col min="9486" max="9486" width="16.1640625" style="1" customWidth="1"/>
    <col min="9487" max="9487" width="0.1640625" style="1" customWidth="1"/>
    <col min="9488" max="9488" width="16.5" style="1" customWidth="1"/>
    <col min="9489" max="9489" width="18.83203125" style="1" customWidth="1"/>
    <col min="9490" max="9491" width="0" style="1" hidden="1" customWidth="1"/>
    <col min="9492" max="9492" width="13.83203125" style="1" customWidth="1"/>
    <col min="9493" max="9493" width="13.1640625" style="1" customWidth="1"/>
    <col min="9494" max="9494" width="0" style="1" hidden="1" customWidth="1"/>
    <col min="9495" max="9495" width="18.1640625" style="1" customWidth="1"/>
    <col min="9496" max="9496" width="16.5" style="1" customWidth="1"/>
    <col min="9497" max="9497" width="45.83203125" style="1" customWidth="1"/>
    <col min="9498" max="9498" width="44.1640625" style="1" customWidth="1"/>
    <col min="9499" max="9499" width="17" style="1" customWidth="1"/>
    <col min="9500" max="9500" width="20.1640625" style="1" customWidth="1"/>
    <col min="9501" max="9501" width="15.5" style="1" customWidth="1"/>
    <col min="9502" max="9502" width="19.83203125" style="1" customWidth="1"/>
    <col min="9503" max="9503" width="15.83203125" style="1" customWidth="1"/>
    <col min="9504" max="9506" width="19.33203125" style="1" customWidth="1"/>
    <col min="9507" max="9507" width="22.1640625" style="1" customWidth="1"/>
    <col min="9508" max="9508" width="19.1640625" style="1" customWidth="1"/>
    <col min="9509" max="9509" width="25.1640625" style="1" customWidth="1"/>
    <col min="9510" max="9510" width="12.33203125" style="1" customWidth="1"/>
    <col min="9511" max="9735" width="8.83203125" style="1"/>
    <col min="9736" max="9736" width="5.1640625" style="1" customWidth="1"/>
    <col min="9737" max="9737" width="29.33203125" style="1" customWidth="1"/>
    <col min="9738" max="9738" width="20.5" style="1" customWidth="1"/>
    <col min="9739" max="9739" width="16.83203125" style="1" customWidth="1"/>
    <col min="9740" max="9740" width="17.83203125" style="1" customWidth="1"/>
    <col min="9741" max="9741" width="14.83203125" style="1" customWidth="1"/>
    <col min="9742" max="9742" width="16.1640625" style="1" customWidth="1"/>
    <col min="9743" max="9743" width="0.1640625" style="1" customWidth="1"/>
    <col min="9744" max="9744" width="16.5" style="1" customWidth="1"/>
    <col min="9745" max="9745" width="18.83203125" style="1" customWidth="1"/>
    <col min="9746" max="9747" width="0" style="1" hidden="1" customWidth="1"/>
    <col min="9748" max="9748" width="13.83203125" style="1" customWidth="1"/>
    <col min="9749" max="9749" width="13.1640625" style="1" customWidth="1"/>
    <col min="9750" max="9750" width="0" style="1" hidden="1" customWidth="1"/>
    <col min="9751" max="9751" width="18.1640625" style="1" customWidth="1"/>
    <col min="9752" max="9752" width="16.5" style="1" customWidth="1"/>
    <col min="9753" max="9753" width="45.83203125" style="1" customWidth="1"/>
    <col min="9754" max="9754" width="44.1640625" style="1" customWidth="1"/>
    <col min="9755" max="9755" width="17" style="1" customWidth="1"/>
    <col min="9756" max="9756" width="20.1640625" style="1" customWidth="1"/>
    <col min="9757" max="9757" width="15.5" style="1" customWidth="1"/>
    <col min="9758" max="9758" width="19.83203125" style="1" customWidth="1"/>
    <col min="9759" max="9759" width="15.83203125" style="1" customWidth="1"/>
    <col min="9760" max="9762" width="19.33203125" style="1" customWidth="1"/>
    <col min="9763" max="9763" width="22.1640625" style="1" customWidth="1"/>
    <col min="9764" max="9764" width="19.1640625" style="1" customWidth="1"/>
    <col min="9765" max="9765" width="25.1640625" style="1" customWidth="1"/>
    <col min="9766" max="9766" width="12.33203125" style="1" customWidth="1"/>
    <col min="9767" max="9991" width="8.83203125" style="1"/>
    <col min="9992" max="9992" width="5.1640625" style="1" customWidth="1"/>
    <col min="9993" max="9993" width="29.33203125" style="1" customWidth="1"/>
    <col min="9994" max="9994" width="20.5" style="1" customWidth="1"/>
    <col min="9995" max="9995" width="16.83203125" style="1" customWidth="1"/>
    <col min="9996" max="9996" width="17.83203125" style="1" customWidth="1"/>
    <col min="9997" max="9997" width="14.83203125" style="1" customWidth="1"/>
    <col min="9998" max="9998" width="16.1640625" style="1" customWidth="1"/>
    <col min="9999" max="9999" width="0.1640625" style="1" customWidth="1"/>
    <col min="10000" max="10000" width="16.5" style="1" customWidth="1"/>
    <col min="10001" max="10001" width="18.83203125" style="1" customWidth="1"/>
    <col min="10002" max="10003" width="0" style="1" hidden="1" customWidth="1"/>
    <col min="10004" max="10004" width="13.83203125" style="1" customWidth="1"/>
    <col min="10005" max="10005" width="13.1640625" style="1" customWidth="1"/>
    <col min="10006" max="10006" width="0" style="1" hidden="1" customWidth="1"/>
    <col min="10007" max="10007" width="18.1640625" style="1" customWidth="1"/>
    <col min="10008" max="10008" width="16.5" style="1" customWidth="1"/>
    <col min="10009" max="10009" width="45.83203125" style="1" customWidth="1"/>
    <col min="10010" max="10010" width="44.1640625" style="1" customWidth="1"/>
    <col min="10011" max="10011" width="17" style="1" customWidth="1"/>
    <col min="10012" max="10012" width="20.1640625" style="1" customWidth="1"/>
    <col min="10013" max="10013" width="15.5" style="1" customWidth="1"/>
    <col min="10014" max="10014" width="19.83203125" style="1" customWidth="1"/>
    <col min="10015" max="10015" width="15.83203125" style="1" customWidth="1"/>
    <col min="10016" max="10018" width="19.33203125" style="1" customWidth="1"/>
    <col min="10019" max="10019" width="22.1640625" style="1" customWidth="1"/>
    <col min="10020" max="10020" width="19.1640625" style="1" customWidth="1"/>
    <col min="10021" max="10021" width="25.1640625" style="1" customWidth="1"/>
    <col min="10022" max="10022" width="12.33203125" style="1" customWidth="1"/>
    <col min="10023" max="10247" width="8.83203125" style="1"/>
    <col min="10248" max="10248" width="5.1640625" style="1" customWidth="1"/>
    <col min="10249" max="10249" width="29.33203125" style="1" customWidth="1"/>
    <col min="10250" max="10250" width="20.5" style="1" customWidth="1"/>
    <col min="10251" max="10251" width="16.83203125" style="1" customWidth="1"/>
    <col min="10252" max="10252" width="17.83203125" style="1" customWidth="1"/>
    <col min="10253" max="10253" width="14.83203125" style="1" customWidth="1"/>
    <col min="10254" max="10254" width="16.1640625" style="1" customWidth="1"/>
    <col min="10255" max="10255" width="0.1640625" style="1" customWidth="1"/>
    <col min="10256" max="10256" width="16.5" style="1" customWidth="1"/>
    <col min="10257" max="10257" width="18.83203125" style="1" customWidth="1"/>
    <col min="10258" max="10259" width="0" style="1" hidden="1" customWidth="1"/>
    <col min="10260" max="10260" width="13.83203125" style="1" customWidth="1"/>
    <col min="10261" max="10261" width="13.1640625" style="1" customWidth="1"/>
    <col min="10262" max="10262" width="0" style="1" hidden="1" customWidth="1"/>
    <col min="10263" max="10263" width="18.1640625" style="1" customWidth="1"/>
    <col min="10264" max="10264" width="16.5" style="1" customWidth="1"/>
    <col min="10265" max="10265" width="45.83203125" style="1" customWidth="1"/>
    <col min="10266" max="10266" width="44.1640625" style="1" customWidth="1"/>
    <col min="10267" max="10267" width="17" style="1" customWidth="1"/>
    <col min="10268" max="10268" width="20.1640625" style="1" customWidth="1"/>
    <col min="10269" max="10269" width="15.5" style="1" customWidth="1"/>
    <col min="10270" max="10270" width="19.83203125" style="1" customWidth="1"/>
    <col min="10271" max="10271" width="15.83203125" style="1" customWidth="1"/>
    <col min="10272" max="10274" width="19.33203125" style="1" customWidth="1"/>
    <col min="10275" max="10275" width="22.1640625" style="1" customWidth="1"/>
    <col min="10276" max="10276" width="19.1640625" style="1" customWidth="1"/>
    <col min="10277" max="10277" width="25.1640625" style="1" customWidth="1"/>
    <col min="10278" max="10278" width="12.33203125" style="1" customWidth="1"/>
    <col min="10279" max="10503" width="8.83203125" style="1"/>
    <col min="10504" max="10504" width="5.1640625" style="1" customWidth="1"/>
    <col min="10505" max="10505" width="29.33203125" style="1" customWidth="1"/>
    <col min="10506" max="10506" width="20.5" style="1" customWidth="1"/>
    <col min="10507" max="10507" width="16.83203125" style="1" customWidth="1"/>
    <col min="10508" max="10508" width="17.83203125" style="1" customWidth="1"/>
    <col min="10509" max="10509" width="14.83203125" style="1" customWidth="1"/>
    <col min="10510" max="10510" width="16.1640625" style="1" customWidth="1"/>
    <col min="10511" max="10511" width="0.1640625" style="1" customWidth="1"/>
    <col min="10512" max="10512" width="16.5" style="1" customWidth="1"/>
    <col min="10513" max="10513" width="18.83203125" style="1" customWidth="1"/>
    <col min="10514" max="10515" width="0" style="1" hidden="1" customWidth="1"/>
    <col min="10516" max="10516" width="13.83203125" style="1" customWidth="1"/>
    <col min="10517" max="10517" width="13.1640625" style="1" customWidth="1"/>
    <col min="10518" max="10518" width="0" style="1" hidden="1" customWidth="1"/>
    <col min="10519" max="10519" width="18.1640625" style="1" customWidth="1"/>
    <col min="10520" max="10520" width="16.5" style="1" customWidth="1"/>
    <col min="10521" max="10521" width="45.83203125" style="1" customWidth="1"/>
    <col min="10522" max="10522" width="44.1640625" style="1" customWidth="1"/>
    <col min="10523" max="10523" width="17" style="1" customWidth="1"/>
    <col min="10524" max="10524" width="20.1640625" style="1" customWidth="1"/>
    <col min="10525" max="10525" width="15.5" style="1" customWidth="1"/>
    <col min="10526" max="10526" width="19.83203125" style="1" customWidth="1"/>
    <col min="10527" max="10527" width="15.83203125" style="1" customWidth="1"/>
    <col min="10528" max="10530" width="19.33203125" style="1" customWidth="1"/>
    <col min="10531" max="10531" width="22.1640625" style="1" customWidth="1"/>
    <col min="10532" max="10532" width="19.1640625" style="1" customWidth="1"/>
    <col min="10533" max="10533" width="25.1640625" style="1" customWidth="1"/>
    <col min="10534" max="10534" width="12.33203125" style="1" customWidth="1"/>
    <col min="10535" max="10759" width="8.83203125" style="1"/>
    <col min="10760" max="10760" width="5.1640625" style="1" customWidth="1"/>
    <col min="10761" max="10761" width="29.33203125" style="1" customWidth="1"/>
    <col min="10762" max="10762" width="20.5" style="1" customWidth="1"/>
    <col min="10763" max="10763" width="16.83203125" style="1" customWidth="1"/>
    <col min="10764" max="10764" width="17.83203125" style="1" customWidth="1"/>
    <col min="10765" max="10765" width="14.83203125" style="1" customWidth="1"/>
    <col min="10766" max="10766" width="16.1640625" style="1" customWidth="1"/>
    <col min="10767" max="10767" width="0.1640625" style="1" customWidth="1"/>
    <col min="10768" max="10768" width="16.5" style="1" customWidth="1"/>
    <col min="10769" max="10769" width="18.83203125" style="1" customWidth="1"/>
    <col min="10770" max="10771" width="0" style="1" hidden="1" customWidth="1"/>
    <col min="10772" max="10772" width="13.83203125" style="1" customWidth="1"/>
    <col min="10773" max="10773" width="13.1640625" style="1" customWidth="1"/>
    <col min="10774" max="10774" width="0" style="1" hidden="1" customWidth="1"/>
    <col min="10775" max="10775" width="18.1640625" style="1" customWidth="1"/>
    <col min="10776" max="10776" width="16.5" style="1" customWidth="1"/>
    <col min="10777" max="10777" width="45.83203125" style="1" customWidth="1"/>
    <col min="10778" max="10778" width="44.1640625" style="1" customWidth="1"/>
    <col min="10779" max="10779" width="17" style="1" customWidth="1"/>
    <col min="10780" max="10780" width="20.1640625" style="1" customWidth="1"/>
    <col min="10781" max="10781" width="15.5" style="1" customWidth="1"/>
    <col min="10782" max="10782" width="19.83203125" style="1" customWidth="1"/>
    <col min="10783" max="10783" width="15.83203125" style="1" customWidth="1"/>
    <col min="10784" max="10786" width="19.33203125" style="1" customWidth="1"/>
    <col min="10787" max="10787" width="22.1640625" style="1" customWidth="1"/>
    <col min="10788" max="10788" width="19.1640625" style="1" customWidth="1"/>
    <col min="10789" max="10789" width="25.1640625" style="1" customWidth="1"/>
    <col min="10790" max="10790" width="12.33203125" style="1" customWidth="1"/>
    <col min="10791" max="11015" width="8.83203125" style="1"/>
    <col min="11016" max="11016" width="5.1640625" style="1" customWidth="1"/>
    <col min="11017" max="11017" width="29.33203125" style="1" customWidth="1"/>
    <col min="11018" max="11018" width="20.5" style="1" customWidth="1"/>
    <col min="11019" max="11019" width="16.83203125" style="1" customWidth="1"/>
    <col min="11020" max="11020" width="17.83203125" style="1" customWidth="1"/>
    <col min="11021" max="11021" width="14.83203125" style="1" customWidth="1"/>
    <col min="11022" max="11022" width="16.1640625" style="1" customWidth="1"/>
    <col min="11023" max="11023" width="0.1640625" style="1" customWidth="1"/>
    <col min="11024" max="11024" width="16.5" style="1" customWidth="1"/>
    <col min="11025" max="11025" width="18.83203125" style="1" customWidth="1"/>
    <col min="11026" max="11027" width="0" style="1" hidden="1" customWidth="1"/>
    <col min="11028" max="11028" width="13.83203125" style="1" customWidth="1"/>
    <col min="11029" max="11029" width="13.1640625" style="1" customWidth="1"/>
    <col min="11030" max="11030" width="0" style="1" hidden="1" customWidth="1"/>
    <col min="11031" max="11031" width="18.1640625" style="1" customWidth="1"/>
    <col min="11032" max="11032" width="16.5" style="1" customWidth="1"/>
    <col min="11033" max="11033" width="45.83203125" style="1" customWidth="1"/>
    <col min="11034" max="11034" width="44.1640625" style="1" customWidth="1"/>
    <col min="11035" max="11035" width="17" style="1" customWidth="1"/>
    <col min="11036" max="11036" width="20.1640625" style="1" customWidth="1"/>
    <col min="11037" max="11037" width="15.5" style="1" customWidth="1"/>
    <col min="11038" max="11038" width="19.83203125" style="1" customWidth="1"/>
    <col min="11039" max="11039" width="15.83203125" style="1" customWidth="1"/>
    <col min="11040" max="11042" width="19.33203125" style="1" customWidth="1"/>
    <col min="11043" max="11043" width="22.1640625" style="1" customWidth="1"/>
    <col min="11044" max="11044" width="19.1640625" style="1" customWidth="1"/>
    <col min="11045" max="11045" width="25.1640625" style="1" customWidth="1"/>
    <col min="11046" max="11046" width="12.33203125" style="1" customWidth="1"/>
    <col min="11047" max="11271" width="8.83203125" style="1"/>
    <col min="11272" max="11272" width="5.1640625" style="1" customWidth="1"/>
    <col min="11273" max="11273" width="29.33203125" style="1" customWidth="1"/>
    <col min="11274" max="11274" width="20.5" style="1" customWidth="1"/>
    <col min="11275" max="11275" width="16.83203125" style="1" customWidth="1"/>
    <col min="11276" max="11276" width="17.83203125" style="1" customWidth="1"/>
    <col min="11277" max="11277" width="14.83203125" style="1" customWidth="1"/>
    <col min="11278" max="11278" width="16.1640625" style="1" customWidth="1"/>
    <col min="11279" max="11279" width="0.1640625" style="1" customWidth="1"/>
    <col min="11280" max="11280" width="16.5" style="1" customWidth="1"/>
    <col min="11281" max="11281" width="18.83203125" style="1" customWidth="1"/>
    <col min="11282" max="11283" width="0" style="1" hidden="1" customWidth="1"/>
    <col min="11284" max="11284" width="13.83203125" style="1" customWidth="1"/>
    <col min="11285" max="11285" width="13.1640625" style="1" customWidth="1"/>
    <col min="11286" max="11286" width="0" style="1" hidden="1" customWidth="1"/>
    <col min="11287" max="11287" width="18.1640625" style="1" customWidth="1"/>
    <col min="11288" max="11288" width="16.5" style="1" customWidth="1"/>
    <col min="11289" max="11289" width="45.83203125" style="1" customWidth="1"/>
    <col min="11290" max="11290" width="44.1640625" style="1" customWidth="1"/>
    <col min="11291" max="11291" width="17" style="1" customWidth="1"/>
    <col min="11292" max="11292" width="20.1640625" style="1" customWidth="1"/>
    <col min="11293" max="11293" width="15.5" style="1" customWidth="1"/>
    <col min="11294" max="11294" width="19.83203125" style="1" customWidth="1"/>
    <col min="11295" max="11295" width="15.83203125" style="1" customWidth="1"/>
    <col min="11296" max="11298" width="19.33203125" style="1" customWidth="1"/>
    <col min="11299" max="11299" width="22.1640625" style="1" customWidth="1"/>
    <col min="11300" max="11300" width="19.1640625" style="1" customWidth="1"/>
    <col min="11301" max="11301" width="25.1640625" style="1" customWidth="1"/>
    <col min="11302" max="11302" width="12.33203125" style="1" customWidth="1"/>
    <col min="11303" max="11527" width="8.83203125" style="1"/>
    <col min="11528" max="11528" width="5.1640625" style="1" customWidth="1"/>
    <col min="11529" max="11529" width="29.33203125" style="1" customWidth="1"/>
    <col min="11530" max="11530" width="20.5" style="1" customWidth="1"/>
    <col min="11531" max="11531" width="16.83203125" style="1" customWidth="1"/>
    <col min="11532" max="11532" width="17.83203125" style="1" customWidth="1"/>
    <col min="11533" max="11533" width="14.83203125" style="1" customWidth="1"/>
    <col min="11534" max="11534" width="16.1640625" style="1" customWidth="1"/>
    <col min="11535" max="11535" width="0.1640625" style="1" customWidth="1"/>
    <col min="11536" max="11536" width="16.5" style="1" customWidth="1"/>
    <col min="11537" max="11537" width="18.83203125" style="1" customWidth="1"/>
    <col min="11538" max="11539" width="0" style="1" hidden="1" customWidth="1"/>
    <col min="11540" max="11540" width="13.83203125" style="1" customWidth="1"/>
    <col min="11541" max="11541" width="13.1640625" style="1" customWidth="1"/>
    <col min="11542" max="11542" width="0" style="1" hidden="1" customWidth="1"/>
    <col min="11543" max="11543" width="18.1640625" style="1" customWidth="1"/>
    <col min="11544" max="11544" width="16.5" style="1" customWidth="1"/>
    <col min="11545" max="11545" width="45.83203125" style="1" customWidth="1"/>
    <col min="11546" max="11546" width="44.1640625" style="1" customWidth="1"/>
    <col min="11547" max="11547" width="17" style="1" customWidth="1"/>
    <col min="11548" max="11548" width="20.1640625" style="1" customWidth="1"/>
    <col min="11549" max="11549" width="15.5" style="1" customWidth="1"/>
    <col min="11550" max="11550" width="19.83203125" style="1" customWidth="1"/>
    <col min="11551" max="11551" width="15.83203125" style="1" customWidth="1"/>
    <col min="11552" max="11554" width="19.33203125" style="1" customWidth="1"/>
    <col min="11555" max="11555" width="22.1640625" style="1" customWidth="1"/>
    <col min="11556" max="11556" width="19.1640625" style="1" customWidth="1"/>
    <col min="11557" max="11557" width="25.1640625" style="1" customWidth="1"/>
    <col min="11558" max="11558" width="12.33203125" style="1" customWidth="1"/>
    <col min="11559" max="11783" width="8.83203125" style="1"/>
    <col min="11784" max="11784" width="5.1640625" style="1" customWidth="1"/>
    <col min="11785" max="11785" width="29.33203125" style="1" customWidth="1"/>
    <col min="11786" max="11786" width="20.5" style="1" customWidth="1"/>
    <col min="11787" max="11787" width="16.83203125" style="1" customWidth="1"/>
    <col min="11788" max="11788" width="17.83203125" style="1" customWidth="1"/>
    <col min="11789" max="11789" width="14.83203125" style="1" customWidth="1"/>
    <col min="11790" max="11790" width="16.1640625" style="1" customWidth="1"/>
    <col min="11791" max="11791" width="0.1640625" style="1" customWidth="1"/>
    <col min="11792" max="11792" width="16.5" style="1" customWidth="1"/>
    <col min="11793" max="11793" width="18.83203125" style="1" customWidth="1"/>
    <col min="11794" max="11795" width="0" style="1" hidden="1" customWidth="1"/>
    <col min="11796" max="11796" width="13.83203125" style="1" customWidth="1"/>
    <col min="11797" max="11797" width="13.1640625" style="1" customWidth="1"/>
    <col min="11798" max="11798" width="0" style="1" hidden="1" customWidth="1"/>
    <col min="11799" max="11799" width="18.1640625" style="1" customWidth="1"/>
    <col min="11800" max="11800" width="16.5" style="1" customWidth="1"/>
    <col min="11801" max="11801" width="45.83203125" style="1" customWidth="1"/>
    <col min="11802" max="11802" width="44.1640625" style="1" customWidth="1"/>
    <col min="11803" max="11803" width="17" style="1" customWidth="1"/>
    <col min="11804" max="11804" width="20.1640625" style="1" customWidth="1"/>
    <col min="11805" max="11805" width="15.5" style="1" customWidth="1"/>
    <col min="11806" max="11806" width="19.83203125" style="1" customWidth="1"/>
    <col min="11807" max="11807" width="15.83203125" style="1" customWidth="1"/>
    <col min="11808" max="11810" width="19.33203125" style="1" customWidth="1"/>
    <col min="11811" max="11811" width="22.1640625" style="1" customWidth="1"/>
    <col min="11812" max="11812" width="19.1640625" style="1" customWidth="1"/>
    <col min="11813" max="11813" width="25.1640625" style="1" customWidth="1"/>
    <col min="11814" max="11814" width="12.33203125" style="1" customWidth="1"/>
    <col min="11815" max="12039" width="8.83203125" style="1"/>
    <col min="12040" max="12040" width="5.1640625" style="1" customWidth="1"/>
    <col min="12041" max="12041" width="29.33203125" style="1" customWidth="1"/>
    <col min="12042" max="12042" width="20.5" style="1" customWidth="1"/>
    <col min="12043" max="12043" width="16.83203125" style="1" customWidth="1"/>
    <col min="12044" max="12044" width="17.83203125" style="1" customWidth="1"/>
    <col min="12045" max="12045" width="14.83203125" style="1" customWidth="1"/>
    <col min="12046" max="12046" width="16.1640625" style="1" customWidth="1"/>
    <col min="12047" max="12047" width="0.1640625" style="1" customWidth="1"/>
    <col min="12048" max="12048" width="16.5" style="1" customWidth="1"/>
    <col min="12049" max="12049" width="18.83203125" style="1" customWidth="1"/>
    <col min="12050" max="12051" width="0" style="1" hidden="1" customWidth="1"/>
    <col min="12052" max="12052" width="13.83203125" style="1" customWidth="1"/>
    <col min="12053" max="12053" width="13.1640625" style="1" customWidth="1"/>
    <col min="12054" max="12054" width="0" style="1" hidden="1" customWidth="1"/>
    <col min="12055" max="12055" width="18.1640625" style="1" customWidth="1"/>
    <col min="12056" max="12056" width="16.5" style="1" customWidth="1"/>
    <col min="12057" max="12057" width="45.83203125" style="1" customWidth="1"/>
    <col min="12058" max="12058" width="44.1640625" style="1" customWidth="1"/>
    <col min="12059" max="12059" width="17" style="1" customWidth="1"/>
    <col min="12060" max="12060" width="20.1640625" style="1" customWidth="1"/>
    <col min="12061" max="12061" width="15.5" style="1" customWidth="1"/>
    <col min="12062" max="12062" width="19.83203125" style="1" customWidth="1"/>
    <col min="12063" max="12063" width="15.83203125" style="1" customWidth="1"/>
    <col min="12064" max="12066" width="19.33203125" style="1" customWidth="1"/>
    <col min="12067" max="12067" width="22.1640625" style="1" customWidth="1"/>
    <col min="12068" max="12068" width="19.1640625" style="1" customWidth="1"/>
    <col min="12069" max="12069" width="25.1640625" style="1" customWidth="1"/>
    <col min="12070" max="12070" width="12.33203125" style="1" customWidth="1"/>
    <col min="12071" max="12295" width="8.83203125" style="1"/>
    <col min="12296" max="12296" width="5.1640625" style="1" customWidth="1"/>
    <col min="12297" max="12297" width="29.33203125" style="1" customWidth="1"/>
    <col min="12298" max="12298" width="20.5" style="1" customWidth="1"/>
    <col min="12299" max="12299" width="16.83203125" style="1" customWidth="1"/>
    <col min="12300" max="12300" width="17.83203125" style="1" customWidth="1"/>
    <col min="12301" max="12301" width="14.83203125" style="1" customWidth="1"/>
    <col min="12302" max="12302" width="16.1640625" style="1" customWidth="1"/>
    <col min="12303" max="12303" width="0.1640625" style="1" customWidth="1"/>
    <col min="12304" max="12304" width="16.5" style="1" customWidth="1"/>
    <col min="12305" max="12305" width="18.83203125" style="1" customWidth="1"/>
    <col min="12306" max="12307" width="0" style="1" hidden="1" customWidth="1"/>
    <col min="12308" max="12308" width="13.83203125" style="1" customWidth="1"/>
    <col min="12309" max="12309" width="13.1640625" style="1" customWidth="1"/>
    <col min="12310" max="12310" width="0" style="1" hidden="1" customWidth="1"/>
    <col min="12311" max="12311" width="18.1640625" style="1" customWidth="1"/>
    <col min="12312" max="12312" width="16.5" style="1" customWidth="1"/>
    <col min="12313" max="12313" width="45.83203125" style="1" customWidth="1"/>
    <col min="12314" max="12314" width="44.1640625" style="1" customWidth="1"/>
    <col min="12315" max="12315" width="17" style="1" customWidth="1"/>
    <col min="12316" max="12316" width="20.1640625" style="1" customWidth="1"/>
    <col min="12317" max="12317" width="15.5" style="1" customWidth="1"/>
    <col min="12318" max="12318" width="19.83203125" style="1" customWidth="1"/>
    <col min="12319" max="12319" width="15.83203125" style="1" customWidth="1"/>
    <col min="12320" max="12322" width="19.33203125" style="1" customWidth="1"/>
    <col min="12323" max="12323" width="22.1640625" style="1" customWidth="1"/>
    <col min="12324" max="12324" width="19.1640625" style="1" customWidth="1"/>
    <col min="12325" max="12325" width="25.1640625" style="1" customWidth="1"/>
    <col min="12326" max="12326" width="12.33203125" style="1" customWidth="1"/>
    <col min="12327" max="12551" width="8.83203125" style="1"/>
    <col min="12552" max="12552" width="5.1640625" style="1" customWidth="1"/>
    <col min="12553" max="12553" width="29.33203125" style="1" customWidth="1"/>
    <col min="12554" max="12554" width="20.5" style="1" customWidth="1"/>
    <col min="12555" max="12555" width="16.83203125" style="1" customWidth="1"/>
    <col min="12556" max="12556" width="17.83203125" style="1" customWidth="1"/>
    <col min="12557" max="12557" width="14.83203125" style="1" customWidth="1"/>
    <col min="12558" max="12558" width="16.1640625" style="1" customWidth="1"/>
    <col min="12559" max="12559" width="0.1640625" style="1" customWidth="1"/>
    <col min="12560" max="12560" width="16.5" style="1" customWidth="1"/>
    <col min="12561" max="12561" width="18.83203125" style="1" customWidth="1"/>
    <col min="12562" max="12563" width="0" style="1" hidden="1" customWidth="1"/>
    <col min="12564" max="12564" width="13.83203125" style="1" customWidth="1"/>
    <col min="12565" max="12565" width="13.1640625" style="1" customWidth="1"/>
    <col min="12566" max="12566" width="0" style="1" hidden="1" customWidth="1"/>
    <col min="12567" max="12567" width="18.1640625" style="1" customWidth="1"/>
    <col min="12568" max="12568" width="16.5" style="1" customWidth="1"/>
    <col min="12569" max="12569" width="45.83203125" style="1" customWidth="1"/>
    <col min="12570" max="12570" width="44.1640625" style="1" customWidth="1"/>
    <col min="12571" max="12571" width="17" style="1" customWidth="1"/>
    <col min="12572" max="12572" width="20.1640625" style="1" customWidth="1"/>
    <col min="12573" max="12573" width="15.5" style="1" customWidth="1"/>
    <col min="12574" max="12574" width="19.83203125" style="1" customWidth="1"/>
    <col min="12575" max="12575" width="15.83203125" style="1" customWidth="1"/>
    <col min="12576" max="12578" width="19.33203125" style="1" customWidth="1"/>
    <col min="12579" max="12579" width="22.1640625" style="1" customWidth="1"/>
    <col min="12580" max="12580" width="19.1640625" style="1" customWidth="1"/>
    <col min="12581" max="12581" width="25.1640625" style="1" customWidth="1"/>
    <col min="12582" max="12582" width="12.33203125" style="1" customWidth="1"/>
    <col min="12583" max="12807" width="8.83203125" style="1"/>
    <col min="12808" max="12808" width="5.1640625" style="1" customWidth="1"/>
    <col min="12809" max="12809" width="29.33203125" style="1" customWidth="1"/>
    <col min="12810" max="12810" width="20.5" style="1" customWidth="1"/>
    <col min="12811" max="12811" width="16.83203125" style="1" customWidth="1"/>
    <col min="12812" max="12812" width="17.83203125" style="1" customWidth="1"/>
    <col min="12813" max="12813" width="14.83203125" style="1" customWidth="1"/>
    <col min="12814" max="12814" width="16.1640625" style="1" customWidth="1"/>
    <col min="12815" max="12815" width="0.1640625" style="1" customWidth="1"/>
    <col min="12816" max="12816" width="16.5" style="1" customWidth="1"/>
    <col min="12817" max="12817" width="18.83203125" style="1" customWidth="1"/>
    <col min="12818" max="12819" width="0" style="1" hidden="1" customWidth="1"/>
    <col min="12820" max="12820" width="13.83203125" style="1" customWidth="1"/>
    <col min="12821" max="12821" width="13.1640625" style="1" customWidth="1"/>
    <col min="12822" max="12822" width="0" style="1" hidden="1" customWidth="1"/>
    <col min="12823" max="12823" width="18.1640625" style="1" customWidth="1"/>
    <col min="12824" max="12824" width="16.5" style="1" customWidth="1"/>
    <col min="12825" max="12825" width="45.83203125" style="1" customWidth="1"/>
    <col min="12826" max="12826" width="44.1640625" style="1" customWidth="1"/>
    <col min="12827" max="12827" width="17" style="1" customWidth="1"/>
    <col min="12828" max="12828" width="20.1640625" style="1" customWidth="1"/>
    <col min="12829" max="12829" width="15.5" style="1" customWidth="1"/>
    <col min="12830" max="12830" width="19.83203125" style="1" customWidth="1"/>
    <col min="12831" max="12831" width="15.83203125" style="1" customWidth="1"/>
    <col min="12832" max="12834" width="19.33203125" style="1" customWidth="1"/>
    <col min="12835" max="12835" width="22.1640625" style="1" customWidth="1"/>
    <col min="12836" max="12836" width="19.1640625" style="1" customWidth="1"/>
    <col min="12837" max="12837" width="25.1640625" style="1" customWidth="1"/>
    <col min="12838" max="12838" width="12.33203125" style="1" customWidth="1"/>
    <col min="12839" max="13063" width="8.83203125" style="1"/>
    <col min="13064" max="13064" width="5.1640625" style="1" customWidth="1"/>
    <col min="13065" max="13065" width="29.33203125" style="1" customWidth="1"/>
    <col min="13066" max="13066" width="20.5" style="1" customWidth="1"/>
    <col min="13067" max="13067" width="16.83203125" style="1" customWidth="1"/>
    <col min="13068" max="13068" width="17.83203125" style="1" customWidth="1"/>
    <col min="13069" max="13069" width="14.83203125" style="1" customWidth="1"/>
    <col min="13070" max="13070" width="16.1640625" style="1" customWidth="1"/>
    <col min="13071" max="13071" width="0.1640625" style="1" customWidth="1"/>
    <col min="13072" max="13072" width="16.5" style="1" customWidth="1"/>
    <col min="13073" max="13073" width="18.83203125" style="1" customWidth="1"/>
    <col min="13074" max="13075" width="0" style="1" hidden="1" customWidth="1"/>
    <col min="13076" max="13076" width="13.83203125" style="1" customWidth="1"/>
    <col min="13077" max="13077" width="13.1640625" style="1" customWidth="1"/>
    <col min="13078" max="13078" width="0" style="1" hidden="1" customWidth="1"/>
    <col min="13079" max="13079" width="18.1640625" style="1" customWidth="1"/>
    <col min="13080" max="13080" width="16.5" style="1" customWidth="1"/>
    <col min="13081" max="13081" width="45.83203125" style="1" customWidth="1"/>
    <col min="13082" max="13082" width="44.1640625" style="1" customWidth="1"/>
    <col min="13083" max="13083" width="17" style="1" customWidth="1"/>
    <col min="13084" max="13084" width="20.1640625" style="1" customWidth="1"/>
    <col min="13085" max="13085" width="15.5" style="1" customWidth="1"/>
    <col min="13086" max="13086" width="19.83203125" style="1" customWidth="1"/>
    <col min="13087" max="13087" width="15.83203125" style="1" customWidth="1"/>
    <col min="13088" max="13090" width="19.33203125" style="1" customWidth="1"/>
    <col min="13091" max="13091" width="22.1640625" style="1" customWidth="1"/>
    <col min="13092" max="13092" width="19.1640625" style="1" customWidth="1"/>
    <col min="13093" max="13093" width="25.1640625" style="1" customWidth="1"/>
    <col min="13094" max="13094" width="12.33203125" style="1" customWidth="1"/>
    <col min="13095" max="13319" width="8.83203125" style="1"/>
    <col min="13320" max="13320" width="5.1640625" style="1" customWidth="1"/>
    <col min="13321" max="13321" width="29.33203125" style="1" customWidth="1"/>
    <col min="13322" max="13322" width="20.5" style="1" customWidth="1"/>
    <col min="13323" max="13323" width="16.83203125" style="1" customWidth="1"/>
    <col min="13324" max="13324" width="17.83203125" style="1" customWidth="1"/>
    <col min="13325" max="13325" width="14.83203125" style="1" customWidth="1"/>
    <col min="13326" max="13326" width="16.1640625" style="1" customWidth="1"/>
    <col min="13327" max="13327" width="0.1640625" style="1" customWidth="1"/>
    <col min="13328" max="13328" width="16.5" style="1" customWidth="1"/>
    <col min="13329" max="13329" width="18.83203125" style="1" customWidth="1"/>
    <col min="13330" max="13331" width="0" style="1" hidden="1" customWidth="1"/>
    <col min="13332" max="13332" width="13.83203125" style="1" customWidth="1"/>
    <col min="13333" max="13333" width="13.1640625" style="1" customWidth="1"/>
    <col min="13334" max="13334" width="0" style="1" hidden="1" customWidth="1"/>
    <col min="13335" max="13335" width="18.1640625" style="1" customWidth="1"/>
    <col min="13336" max="13336" width="16.5" style="1" customWidth="1"/>
    <col min="13337" max="13337" width="45.83203125" style="1" customWidth="1"/>
    <col min="13338" max="13338" width="44.1640625" style="1" customWidth="1"/>
    <col min="13339" max="13339" width="17" style="1" customWidth="1"/>
    <col min="13340" max="13340" width="20.1640625" style="1" customWidth="1"/>
    <col min="13341" max="13341" width="15.5" style="1" customWidth="1"/>
    <col min="13342" max="13342" width="19.83203125" style="1" customWidth="1"/>
    <col min="13343" max="13343" width="15.83203125" style="1" customWidth="1"/>
    <col min="13344" max="13346" width="19.33203125" style="1" customWidth="1"/>
    <col min="13347" max="13347" width="22.1640625" style="1" customWidth="1"/>
    <col min="13348" max="13348" width="19.1640625" style="1" customWidth="1"/>
    <col min="13349" max="13349" width="25.1640625" style="1" customWidth="1"/>
    <col min="13350" max="13350" width="12.33203125" style="1" customWidth="1"/>
    <col min="13351" max="13575" width="8.83203125" style="1"/>
    <col min="13576" max="13576" width="5.1640625" style="1" customWidth="1"/>
    <col min="13577" max="13577" width="29.33203125" style="1" customWidth="1"/>
    <col min="13578" max="13578" width="20.5" style="1" customWidth="1"/>
    <col min="13579" max="13579" width="16.83203125" style="1" customWidth="1"/>
    <col min="13580" max="13580" width="17.83203125" style="1" customWidth="1"/>
    <col min="13581" max="13581" width="14.83203125" style="1" customWidth="1"/>
    <col min="13582" max="13582" width="16.1640625" style="1" customWidth="1"/>
    <col min="13583" max="13583" width="0.1640625" style="1" customWidth="1"/>
    <col min="13584" max="13584" width="16.5" style="1" customWidth="1"/>
    <col min="13585" max="13585" width="18.83203125" style="1" customWidth="1"/>
    <col min="13586" max="13587" width="0" style="1" hidden="1" customWidth="1"/>
    <col min="13588" max="13588" width="13.83203125" style="1" customWidth="1"/>
    <col min="13589" max="13589" width="13.1640625" style="1" customWidth="1"/>
    <col min="13590" max="13590" width="0" style="1" hidden="1" customWidth="1"/>
    <col min="13591" max="13591" width="18.1640625" style="1" customWidth="1"/>
    <col min="13592" max="13592" width="16.5" style="1" customWidth="1"/>
    <col min="13593" max="13593" width="45.83203125" style="1" customWidth="1"/>
    <col min="13594" max="13594" width="44.1640625" style="1" customWidth="1"/>
    <col min="13595" max="13595" width="17" style="1" customWidth="1"/>
    <col min="13596" max="13596" width="20.1640625" style="1" customWidth="1"/>
    <col min="13597" max="13597" width="15.5" style="1" customWidth="1"/>
    <col min="13598" max="13598" width="19.83203125" style="1" customWidth="1"/>
    <col min="13599" max="13599" width="15.83203125" style="1" customWidth="1"/>
    <col min="13600" max="13602" width="19.33203125" style="1" customWidth="1"/>
    <col min="13603" max="13603" width="22.1640625" style="1" customWidth="1"/>
    <col min="13604" max="13604" width="19.1640625" style="1" customWidth="1"/>
    <col min="13605" max="13605" width="25.1640625" style="1" customWidth="1"/>
    <col min="13606" max="13606" width="12.33203125" style="1" customWidth="1"/>
    <col min="13607" max="13831" width="8.83203125" style="1"/>
    <col min="13832" max="13832" width="5.1640625" style="1" customWidth="1"/>
    <col min="13833" max="13833" width="29.33203125" style="1" customWidth="1"/>
    <col min="13834" max="13834" width="20.5" style="1" customWidth="1"/>
    <col min="13835" max="13835" width="16.83203125" style="1" customWidth="1"/>
    <col min="13836" max="13836" width="17.83203125" style="1" customWidth="1"/>
    <col min="13837" max="13837" width="14.83203125" style="1" customWidth="1"/>
    <col min="13838" max="13838" width="16.1640625" style="1" customWidth="1"/>
    <col min="13839" max="13839" width="0.1640625" style="1" customWidth="1"/>
    <col min="13840" max="13840" width="16.5" style="1" customWidth="1"/>
    <col min="13841" max="13841" width="18.83203125" style="1" customWidth="1"/>
    <col min="13842" max="13843" width="0" style="1" hidden="1" customWidth="1"/>
    <col min="13844" max="13844" width="13.83203125" style="1" customWidth="1"/>
    <col min="13845" max="13845" width="13.1640625" style="1" customWidth="1"/>
    <col min="13846" max="13846" width="0" style="1" hidden="1" customWidth="1"/>
    <col min="13847" max="13847" width="18.1640625" style="1" customWidth="1"/>
    <col min="13848" max="13848" width="16.5" style="1" customWidth="1"/>
    <col min="13849" max="13849" width="45.83203125" style="1" customWidth="1"/>
    <col min="13850" max="13850" width="44.1640625" style="1" customWidth="1"/>
    <col min="13851" max="13851" width="17" style="1" customWidth="1"/>
    <col min="13852" max="13852" width="20.1640625" style="1" customWidth="1"/>
    <col min="13853" max="13853" width="15.5" style="1" customWidth="1"/>
    <col min="13854" max="13854" width="19.83203125" style="1" customWidth="1"/>
    <col min="13855" max="13855" width="15.83203125" style="1" customWidth="1"/>
    <col min="13856" max="13858" width="19.33203125" style="1" customWidth="1"/>
    <col min="13859" max="13859" width="22.1640625" style="1" customWidth="1"/>
    <col min="13860" max="13860" width="19.1640625" style="1" customWidth="1"/>
    <col min="13861" max="13861" width="25.1640625" style="1" customWidth="1"/>
    <col min="13862" max="13862" width="12.33203125" style="1" customWidth="1"/>
    <col min="13863" max="14087" width="8.83203125" style="1"/>
    <col min="14088" max="14088" width="5.1640625" style="1" customWidth="1"/>
    <col min="14089" max="14089" width="29.33203125" style="1" customWidth="1"/>
    <col min="14090" max="14090" width="20.5" style="1" customWidth="1"/>
    <col min="14091" max="14091" width="16.83203125" style="1" customWidth="1"/>
    <col min="14092" max="14092" width="17.83203125" style="1" customWidth="1"/>
    <col min="14093" max="14093" width="14.83203125" style="1" customWidth="1"/>
    <col min="14094" max="14094" width="16.1640625" style="1" customWidth="1"/>
    <col min="14095" max="14095" width="0.1640625" style="1" customWidth="1"/>
    <col min="14096" max="14096" width="16.5" style="1" customWidth="1"/>
    <col min="14097" max="14097" width="18.83203125" style="1" customWidth="1"/>
    <col min="14098" max="14099" width="0" style="1" hidden="1" customWidth="1"/>
    <col min="14100" max="14100" width="13.83203125" style="1" customWidth="1"/>
    <col min="14101" max="14101" width="13.1640625" style="1" customWidth="1"/>
    <col min="14102" max="14102" width="0" style="1" hidden="1" customWidth="1"/>
    <col min="14103" max="14103" width="18.1640625" style="1" customWidth="1"/>
    <col min="14104" max="14104" width="16.5" style="1" customWidth="1"/>
    <col min="14105" max="14105" width="45.83203125" style="1" customWidth="1"/>
    <col min="14106" max="14106" width="44.1640625" style="1" customWidth="1"/>
    <col min="14107" max="14107" width="17" style="1" customWidth="1"/>
    <col min="14108" max="14108" width="20.1640625" style="1" customWidth="1"/>
    <col min="14109" max="14109" width="15.5" style="1" customWidth="1"/>
    <col min="14110" max="14110" width="19.83203125" style="1" customWidth="1"/>
    <col min="14111" max="14111" width="15.83203125" style="1" customWidth="1"/>
    <col min="14112" max="14114" width="19.33203125" style="1" customWidth="1"/>
    <col min="14115" max="14115" width="22.1640625" style="1" customWidth="1"/>
    <col min="14116" max="14116" width="19.1640625" style="1" customWidth="1"/>
    <col min="14117" max="14117" width="25.1640625" style="1" customWidth="1"/>
    <col min="14118" max="14118" width="12.33203125" style="1" customWidth="1"/>
    <col min="14119" max="14343" width="8.83203125" style="1"/>
    <col min="14344" max="14344" width="5.1640625" style="1" customWidth="1"/>
    <col min="14345" max="14345" width="29.33203125" style="1" customWidth="1"/>
    <col min="14346" max="14346" width="20.5" style="1" customWidth="1"/>
    <col min="14347" max="14347" width="16.83203125" style="1" customWidth="1"/>
    <col min="14348" max="14348" width="17.83203125" style="1" customWidth="1"/>
    <col min="14349" max="14349" width="14.83203125" style="1" customWidth="1"/>
    <col min="14350" max="14350" width="16.1640625" style="1" customWidth="1"/>
    <col min="14351" max="14351" width="0.1640625" style="1" customWidth="1"/>
    <col min="14352" max="14352" width="16.5" style="1" customWidth="1"/>
    <col min="14353" max="14353" width="18.83203125" style="1" customWidth="1"/>
    <col min="14354" max="14355" width="0" style="1" hidden="1" customWidth="1"/>
    <col min="14356" max="14356" width="13.83203125" style="1" customWidth="1"/>
    <col min="14357" max="14357" width="13.1640625" style="1" customWidth="1"/>
    <col min="14358" max="14358" width="0" style="1" hidden="1" customWidth="1"/>
    <col min="14359" max="14359" width="18.1640625" style="1" customWidth="1"/>
    <col min="14360" max="14360" width="16.5" style="1" customWidth="1"/>
    <col min="14361" max="14361" width="45.83203125" style="1" customWidth="1"/>
    <col min="14362" max="14362" width="44.1640625" style="1" customWidth="1"/>
    <col min="14363" max="14363" width="17" style="1" customWidth="1"/>
    <col min="14364" max="14364" width="20.1640625" style="1" customWidth="1"/>
    <col min="14365" max="14365" width="15.5" style="1" customWidth="1"/>
    <col min="14366" max="14366" width="19.83203125" style="1" customWidth="1"/>
    <col min="14367" max="14367" width="15.83203125" style="1" customWidth="1"/>
    <col min="14368" max="14370" width="19.33203125" style="1" customWidth="1"/>
    <col min="14371" max="14371" width="22.1640625" style="1" customWidth="1"/>
    <col min="14372" max="14372" width="19.1640625" style="1" customWidth="1"/>
    <col min="14373" max="14373" width="25.1640625" style="1" customWidth="1"/>
    <col min="14374" max="14374" width="12.33203125" style="1" customWidth="1"/>
    <col min="14375" max="14599" width="8.83203125" style="1"/>
    <col min="14600" max="14600" width="5.1640625" style="1" customWidth="1"/>
    <col min="14601" max="14601" width="29.33203125" style="1" customWidth="1"/>
    <col min="14602" max="14602" width="20.5" style="1" customWidth="1"/>
    <col min="14603" max="14603" width="16.83203125" style="1" customWidth="1"/>
    <col min="14604" max="14604" width="17.83203125" style="1" customWidth="1"/>
    <col min="14605" max="14605" width="14.83203125" style="1" customWidth="1"/>
    <col min="14606" max="14606" width="16.1640625" style="1" customWidth="1"/>
    <col min="14607" max="14607" width="0.1640625" style="1" customWidth="1"/>
    <col min="14608" max="14608" width="16.5" style="1" customWidth="1"/>
    <col min="14609" max="14609" width="18.83203125" style="1" customWidth="1"/>
    <col min="14610" max="14611" width="0" style="1" hidden="1" customWidth="1"/>
    <col min="14612" max="14612" width="13.83203125" style="1" customWidth="1"/>
    <col min="14613" max="14613" width="13.1640625" style="1" customWidth="1"/>
    <col min="14614" max="14614" width="0" style="1" hidden="1" customWidth="1"/>
    <col min="14615" max="14615" width="18.1640625" style="1" customWidth="1"/>
    <col min="14616" max="14616" width="16.5" style="1" customWidth="1"/>
    <col min="14617" max="14617" width="45.83203125" style="1" customWidth="1"/>
    <col min="14618" max="14618" width="44.1640625" style="1" customWidth="1"/>
    <col min="14619" max="14619" width="17" style="1" customWidth="1"/>
    <col min="14620" max="14620" width="20.1640625" style="1" customWidth="1"/>
    <col min="14621" max="14621" width="15.5" style="1" customWidth="1"/>
    <col min="14622" max="14622" width="19.83203125" style="1" customWidth="1"/>
    <col min="14623" max="14623" width="15.83203125" style="1" customWidth="1"/>
    <col min="14624" max="14626" width="19.33203125" style="1" customWidth="1"/>
    <col min="14627" max="14627" width="22.1640625" style="1" customWidth="1"/>
    <col min="14628" max="14628" width="19.1640625" style="1" customWidth="1"/>
    <col min="14629" max="14629" width="25.1640625" style="1" customWidth="1"/>
    <col min="14630" max="14630" width="12.33203125" style="1" customWidth="1"/>
    <col min="14631" max="14855" width="8.83203125" style="1"/>
    <col min="14856" max="14856" width="5.1640625" style="1" customWidth="1"/>
    <col min="14857" max="14857" width="29.33203125" style="1" customWidth="1"/>
    <col min="14858" max="14858" width="20.5" style="1" customWidth="1"/>
    <col min="14859" max="14859" width="16.83203125" style="1" customWidth="1"/>
    <col min="14860" max="14860" width="17.83203125" style="1" customWidth="1"/>
    <col min="14861" max="14861" width="14.83203125" style="1" customWidth="1"/>
    <col min="14862" max="14862" width="16.1640625" style="1" customWidth="1"/>
    <col min="14863" max="14863" width="0.1640625" style="1" customWidth="1"/>
    <col min="14864" max="14864" width="16.5" style="1" customWidth="1"/>
    <col min="14865" max="14865" width="18.83203125" style="1" customWidth="1"/>
    <col min="14866" max="14867" width="0" style="1" hidden="1" customWidth="1"/>
    <col min="14868" max="14868" width="13.83203125" style="1" customWidth="1"/>
    <col min="14869" max="14869" width="13.1640625" style="1" customWidth="1"/>
    <col min="14870" max="14870" width="0" style="1" hidden="1" customWidth="1"/>
    <col min="14871" max="14871" width="18.1640625" style="1" customWidth="1"/>
    <col min="14872" max="14872" width="16.5" style="1" customWidth="1"/>
    <col min="14873" max="14873" width="45.83203125" style="1" customWidth="1"/>
    <col min="14874" max="14874" width="44.1640625" style="1" customWidth="1"/>
    <col min="14875" max="14875" width="17" style="1" customWidth="1"/>
    <col min="14876" max="14876" width="20.1640625" style="1" customWidth="1"/>
    <col min="14877" max="14877" width="15.5" style="1" customWidth="1"/>
    <col min="14878" max="14878" width="19.83203125" style="1" customWidth="1"/>
    <col min="14879" max="14879" width="15.83203125" style="1" customWidth="1"/>
    <col min="14880" max="14882" width="19.33203125" style="1" customWidth="1"/>
    <col min="14883" max="14883" width="22.1640625" style="1" customWidth="1"/>
    <col min="14884" max="14884" width="19.1640625" style="1" customWidth="1"/>
    <col min="14885" max="14885" width="25.1640625" style="1" customWidth="1"/>
    <col min="14886" max="14886" width="12.33203125" style="1" customWidth="1"/>
    <col min="14887" max="15111" width="8.83203125" style="1"/>
    <col min="15112" max="15112" width="5.1640625" style="1" customWidth="1"/>
    <col min="15113" max="15113" width="29.33203125" style="1" customWidth="1"/>
    <col min="15114" max="15114" width="20.5" style="1" customWidth="1"/>
    <col min="15115" max="15115" width="16.83203125" style="1" customWidth="1"/>
    <col min="15116" max="15116" width="17.83203125" style="1" customWidth="1"/>
    <col min="15117" max="15117" width="14.83203125" style="1" customWidth="1"/>
    <col min="15118" max="15118" width="16.1640625" style="1" customWidth="1"/>
    <col min="15119" max="15119" width="0.1640625" style="1" customWidth="1"/>
    <col min="15120" max="15120" width="16.5" style="1" customWidth="1"/>
    <col min="15121" max="15121" width="18.83203125" style="1" customWidth="1"/>
    <col min="15122" max="15123" width="0" style="1" hidden="1" customWidth="1"/>
    <col min="15124" max="15124" width="13.83203125" style="1" customWidth="1"/>
    <col min="15125" max="15125" width="13.1640625" style="1" customWidth="1"/>
    <col min="15126" max="15126" width="0" style="1" hidden="1" customWidth="1"/>
    <col min="15127" max="15127" width="18.1640625" style="1" customWidth="1"/>
    <col min="15128" max="15128" width="16.5" style="1" customWidth="1"/>
    <col min="15129" max="15129" width="45.83203125" style="1" customWidth="1"/>
    <col min="15130" max="15130" width="44.1640625" style="1" customWidth="1"/>
    <col min="15131" max="15131" width="17" style="1" customWidth="1"/>
    <col min="15132" max="15132" width="20.1640625" style="1" customWidth="1"/>
    <col min="15133" max="15133" width="15.5" style="1" customWidth="1"/>
    <col min="15134" max="15134" width="19.83203125" style="1" customWidth="1"/>
    <col min="15135" max="15135" width="15.83203125" style="1" customWidth="1"/>
    <col min="15136" max="15138" width="19.33203125" style="1" customWidth="1"/>
    <col min="15139" max="15139" width="22.1640625" style="1" customWidth="1"/>
    <col min="15140" max="15140" width="19.1640625" style="1" customWidth="1"/>
    <col min="15141" max="15141" width="25.1640625" style="1" customWidth="1"/>
    <col min="15142" max="15142" width="12.33203125" style="1" customWidth="1"/>
    <col min="15143" max="15367" width="8.83203125" style="1"/>
    <col min="15368" max="15368" width="5.1640625" style="1" customWidth="1"/>
    <col min="15369" max="15369" width="29.33203125" style="1" customWidth="1"/>
    <col min="15370" max="15370" width="20.5" style="1" customWidth="1"/>
    <col min="15371" max="15371" width="16.83203125" style="1" customWidth="1"/>
    <col min="15372" max="15372" width="17.83203125" style="1" customWidth="1"/>
    <col min="15373" max="15373" width="14.83203125" style="1" customWidth="1"/>
    <col min="15374" max="15374" width="16.1640625" style="1" customWidth="1"/>
    <col min="15375" max="15375" width="0.1640625" style="1" customWidth="1"/>
    <col min="15376" max="15376" width="16.5" style="1" customWidth="1"/>
    <col min="15377" max="15377" width="18.83203125" style="1" customWidth="1"/>
    <col min="15378" max="15379" width="0" style="1" hidden="1" customWidth="1"/>
    <col min="15380" max="15380" width="13.83203125" style="1" customWidth="1"/>
    <col min="15381" max="15381" width="13.1640625" style="1" customWidth="1"/>
    <col min="15382" max="15382" width="0" style="1" hidden="1" customWidth="1"/>
    <col min="15383" max="15383" width="18.1640625" style="1" customWidth="1"/>
    <col min="15384" max="15384" width="16.5" style="1" customWidth="1"/>
    <col min="15385" max="15385" width="45.83203125" style="1" customWidth="1"/>
    <col min="15386" max="15386" width="44.1640625" style="1" customWidth="1"/>
    <col min="15387" max="15387" width="17" style="1" customWidth="1"/>
    <col min="15388" max="15388" width="20.1640625" style="1" customWidth="1"/>
    <col min="15389" max="15389" width="15.5" style="1" customWidth="1"/>
    <col min="15390" max="15390" width="19.83203125" style="1" customWidth="1"/>
    <col min="15391" max="15391" width="15.83203125" style="1" customWidth="1"/>
    <col min="15392" max="15394" width="19.33203125" style="1" customWidth="1"/>
    <col min="15395" max="15395" width="22.1640625" style="1" customWidth="1"/>
    <col min="15396" max="15396" width="19.1640625" style="1" customWidth="1"/>
    <col min="15397" max="15397" width="25.1640625" style="1" customWidth="1"/>
    <col min="15398" max="15398" width="12.33203125" style="1" customWidth="1"/>
    <col min="15399" max="15623" width="8.83203125" style="1"/>
    <col min="15624" max="15624" width="5.1640625" style="1" customWidth="1"/>
    <col min="15625" max="15625" width="29.33203125" style="1" customWidth="1"/>
    <col min="15626" max="15626" width="20.5" style="1" customWidth="1"/>
    <col min="15627" max="15627" width="16.83203125" style="1" customWidth="1"/>
    <col min="15628" max="15628" width="17.83203125" style="1" customWidth="1"/>
    <col min="15629" max="15629" width="14.83203125" style="1" customWidth="1"/>
    <col min="15630" max="15630" width="16.1640625" style="1" customWidth="1"/>
    <col min="15631" max="15631" width="0.1640625" style="1" customWidth="1"/>
    <col min="15632" max="15632" width="16.5" style="1" customWidth="1"/>
    <col min="15633" max="15633" width="18.83203125" style="1" customWidth="1"/>
    <col min="15634" max="15635" width="0" style="1" hidden="1" customWidth="1"/>
    <col min="15636" max="15636" width="13.83203125" style="1" customWidth="1"/>
    <col min="15637" max="15637" width="13.1640625" style="1" customWidth="1"/>
    <col min="15638" max="15638" width="0" style="1" hidden="1" customWidth="1"/>
    <col min="15639" max="15639" width="18.1640625" style="1" customWidth="1"/>
    <col min="15640" max="15640" width="16.5" style="1" customWidth="1"/>
    <col min="15641" max="15641" width="45.83203125" style="1" customWidth="1"/>
    <col min="15642" max="15642" width="44.1640625" style="1" customWidth="1"/>
    <col min="15643" max="15643" width="17" style="1" customWidth="1"/>
    <col min="15644" max="15644" width="20.1640625" style="1" customWidth="1"/>
    <col min="15645" max="15645" width="15.5" style="1" customWidth="1"/>
    <col min="15646" max="15646" width="19.83203125" style="1" customWidth="1"/>
    <col min="15647" max="15647" width="15.83203125" style="1" customWidth="1"/>
    <col min="15648" max="15650" width="19.33203125" style="1" customWidth="1"/>
    <col min="15651" max="15651" width="22.1640625" style="1" customWidth="1"/>
    <col min="15652" max="15652" width="19.1640625" style="1" customWidth="1"/>
    <col min="15653" max="15653" width="25.1640625" style="1" customWidth="1"/>
    <col min="15654" max="15654" width="12.33203125" style="1" customWidth="1"/>
    <col min="15655" max="15879" width="8.83203125" style="1"/>
    <col min="15880" max="15880" width="5.1640625" style="1" customWidth="1"/>
    <col min="15881" max="15881" width="29.33203125" style="1" customWidth="1"/>
    <col min="15882" max="15882" width="20.5" style="1" customWidth="1"/>
    <col min="15883" max="15883" width="16.83203125" style="1" customWidth="1"/>
    <col min="15884" max="15884" width="17.83203125" style="1" customWidth="1"/>
    <col min="15885" max="15885" width="14.83203125" style="1" customWidth="1"/>
    <col min="15886" max="15886" width="16.1640625" style="1" customWidth="1"/>
    <col min="15887" max="15887" width="0.1640625" style="1" customWidth="1"/>
    <col min="15888" max="15888" width="16.5" style="1" customWidth="1"/>
    <col min="15889" max="15889" width="18.83203125" style="1" customWidth="1"/>
    <col min="15890" max="15891" width="0" style="1" hidden="1" customWidth="1"/>
    <col min="15892" max="15892" width="13.83203125" style="1" customWidth="1"/>
    <col min="15893" max="15893" width="13.1640625" style="1" customWidth="1"/>
    <col min="15894" max="15894" width="0" style="1" hidden="1" customWidth="1"/>
    <col min="15895" max="15895" width="18.1640625" style="1" customWidth="1"/>
    <col min="15896" max="15896" width="16.5" style="1" customWidth="1"/>
    <col min="15897" max="15897" width="45.83203125" style="1" customWidth="1"/>
    <col min="15898" max="15898" width="44.1640625" style="1" customWidth="1"/>
    <col min="15899" max="15899" width="17" style="1" customWidth="1"/>
    <col min="15900" max="15900" width="20.1640625" style="1" customWidth="1"/>
    <col min="15901" max="15901" width="15.5" style="1" customWidth="1"/>
    <col min="15902" max="15902" width="19.83203125" style="1" customWidth="1"/>
    <col min="15903" max="15903" width="15.83203125" style="1" customWidth="1"/>
    <col min="15904" max="15906" width="19.33203125" style="1" customWidth="1"/>
    <col min="15907" max="15907" width="22.1640625" style="1" customWidth="1"/>
    <col min="15908" max="15908" width="19.1640625" style="1" customWidth="1"/>
    <col min="15909" max="15909" width="25.1640625" style="1" customWidth="1"/>
    <col min="15910" max="15910" width="12.33203125" style="1" customWidth="1"/>
    <col min="15911" max="16135" width="8.83203125" style="1"/>
    <col min="16136" max="16136" width="5.1640625" style="1" customWidth="1"/>
    <col min="16137" max="16137" width="29.33203125" style="1" customWidth="1"/>
    <col min="16138" max="16138" width="20.5" style="1" customWidth="1"/>
    <col min="16139" max="16139" width="16.83203125" style="1" customWidth="1"/>
    <col min="16140" max="16140" width="17.83203125" style="1" customWidth="1"/>
    <col min="16141" max="16141" width="14.83203125" style="1" customWidth="1"/>
    <col min="16142" max="16142" width="16.1640625" style="1" customWidth="1"/>
    <col min="16143" max="16143" width="0.1640625" style="1" customWidth="1"/>
    <col min="16144" max="16144" width="16.5" style="1" customWidth="1"/>
    <col min="16145" max="16145" width="18.83203125" style="1" customWidth="1"/>
    <col min="16146" max="16147" width="0" style="1" hidden="1" customWidth="1"/>
    <col min="16148" max="16148" width="13.83203125" style="1" customWidth="1"/>
    <col min="16149" max="16149" width="13.1640625" style="1" customWidth="1"/>
    <col min="16150" max="16150" width="0" style="1" hidden="1" customWidth="1"/>
    <col min="16151" max="16151" width="18.1640625" style="1" customWidth="1"/>
    <col min="16152" max="16152" width="16.5" style="1" customWidth="1"/>
    <col min="16153" max="16153" width="45.83203125" style="1" customWidth="1"/>
    <col min="16154" max="16154" width="44.1640625" style="1" customWidth="1"/>
    <col min="16155" max="16155" width="17" style="1" customWidth="1"/>
    <col min="16156" max="16156" width="20.1640625" style="1" customWidth="1"/>
    <col min="16157" max="16157" width="15.5" style="1" customWidth="1"/>
    <col min="16158" max="16158" width="19.83203125" style="1" customWidth="1"/>
    <col min="16159" max="16159" width="15.83203125" style="1" customWidth="1"/>
    <col min="16160" max="16162" width="19.33203125" style="1" customWidth="1"/>
    <col min="16163" max="16163" width="22.1640625" style="1" customWidth="1"/>
    <col min="16164" max="16164" width="19.1640625" style="1" customWidth="1"/>
    <col min="16165" max="16165" width="25.1640625" style="1" customWidth="1"/>
    <col min="16166" max="16166" width="12.33203125" style="1" customWidth="1"/>
    <col min="16167" max="16384" width="8.83203125" style="1"/>
  </cols>
  <sheetData>
    <row r="1" spans="1:39" ht="15.75" x14ac:dyDescent="0.25">
      <c r="B1" s="6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3"/>
    </row>
    <row r="2" spans="1:39" ht="18.75" x14ac:dyDescent="0.3">
      <c r="B2" s="44"/>
      <c r="C2" s="8" t="s">
        <v>149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4"/>
      <c r="AJ2" s="44"/>
      <c r="AK2" s="44"/>
    </row>
    <row r="3" spans="1:39" ht="13.15" customHeight="1" x14ac:dyDescent="0.25">
      <c r="A3" s="2" t="s">
        <v>7</v>
      </c>
      <c r="B3" s="45"/>
      <c r="C3" s="46"/>
      <c r="D3" s="46"/>
      <c r="E3" s="122">
        <v>1</v>
      </c>
      <c r="F3" s="45"/>
      <c r="G3" s="45"/>
      <c r="H3" s="149">
        <f>E3+1</f>
        <v>2</v>
      </c>
      <c r="I3" s="46"/>
      <c r="J3" s="122">
        <f>H3+1</f>
        <v>3</v>
      </c>
      <c r="K3" s="46"/>
      <c r="L3" s="122">
        <f>J3+1</f>
        <v>4</v>
      </c>
      <c r="M3" s="46"/>
      <c r="N3" s="122">
        <f>L3+1</f>
        <v>5</v>
      </c>
      <c r="O3" s="46"/>
      <c r="P3" s="122">
        <f>N3+1</f>
        <v>6</v>
      </c>
      <c r="Q3" s="46"/>
      <c r="R3" s="122">
        <f>7+1</f>
        <v>8</v>
      </c>
      <c r="S3" s="46"/>
      <c r="T3" s="122">
        <f>R3+1</f>
        <v>9</v>
      </c>
      <c r="U3" s="46"/>
      <c r="V3" s="122">
        <f>T3+1</f>
        <v>10</v>
      </c>
      <c r="W3" s="46"/>
      <c r="X3" s="122">
        <f>V3+1</f>
        <v>11</v>
      </c>
      <c r="Y3" s="122">
        <f>X3+1</f>
        <v>12</v>
      </c>
      <c r="Z3" s="46"/>
      <c r="AA3" s="46"/>
      <c r="AB3" s="122">
        <f>Y3+1</f>
        <v>13</v>
      </c>
      <c r="AC3" s="46"/>
      <c r="AD3" s="46"/>
      <c r="AE3" s="122">
        <f>AB3+1</f>
        <v>14</v>
      </c>
      <c r="AF3" s="47"/>
      <c r="AG3" s="47"/>
      <c r="AH3" s="122">
        <f>AE3+1</f>
        <v>15</v>
      </c>
    </row>
    <row r="4" spans="1:39" ht="13.15" customHeight="1" x14ac:dyDescent="0.2">
      <c r="A4" s="153" t="s">
        <v>1</v>
      </c>
      <c r="B4" s="153" t="s">
        <v>2</v>
      </c>
      <c r="C4" s="167" t="s">
        <v>145</v>
      </c>
      <c r="D4" s="154" t="s">
        <v>143</v>
      </c>
      <c r="E4" s="167" t="s">
        <v>97</v>
      </c>
      <c r="F4" s="154" t="s">
        <v>98</v>
      </c>
      <c r="G4" s="154" t="s">
        <v>126</v>
      </c>
      <c r="H4" s="167" t="s">
        <v>100</v>
      </c>
      <c r="I4" s="154" t="s">
        <v>125</v>
      </c>
      <c r="J4" s="167" t="s">
        <v>88</v>
      </c>
      <c r="K4" s="154" t="s">
        <v>125</v>
      </c>
      <c r="L4" s="167" t="s">
        <v>99</v>
      </c>
      <c r="M4" s="154" t="s">
        <v>125</v>
      </c>
      <c r="N4" s="167" t="s">
        <v>101</v>
      </c>
      <c r="O4" s="154" t="s">
        <v>125</v>
      </c>
      <c r="P4" s="167" t="s">
        <v>57</v>
      </c>
      <c r="Q4" s="154" t="s">
        <v>125</v>
      </c>
      <c r="R4" s="167" t="s">
        <v>102</v>
      </c>
      <c r="S4" s="154" t="s">
        <v>125</v>
      </c>
      <c r="T4" s="167" t="s">
        <v>103</v>
      </c>
      <c r="U4" s="154" t="s">
        <v>125</v>
      </c>
      <c r="V4" s="167" t="s">
        <v>104</v>
      </c>
      <c r="W4" s="154" t="s">
        <v>125</v>
      </c>
      <c r="X4" s="167" t="s">
        <v>105</v>
      </c>
      <c r="Y4" s="167" t="s">
        <v>106</v>
      </c>
      <c r="Z4" s="154" t="s">
        <v>108</v>
      </c>
      <c r="AA4" s="154" t="s">
        <v>127</v>
      </c>
      <c r="AB4" s="167" t="s">
        <v>107</v>
      </c>
      <c r="AC4" s="154" t="s">
        <v>112</v>
      </c>
      <c r="AD4" s="154" t="s">
        <v>58</v>
      </c>
      <c r="AE4" s="167" t="s">
        <v>109</v>
      </c>
      <c r="AF4" s="154" t="s">
        <v>111</v>
      </c>
      <c r="AG4" s="154" t="s">
        <v>128</v>
      </c>
      <c r="AH4" s="167" t="s">
        <v>110</v>
      </c>
      <c r="AI4" s="167" t="s">
        <v>59</v>
      </c>
      <c r="AJ4" s="167" t="s">
        <v>8</v>
      </c>
      <c r="AK4" s="167" t="s">
        <v>33</v>
      </c>
    </row>
    <row r="5" spans="1:39" ht="13.15" customHeight="1" x14ac:dyDescent="0.2">
      <c r="A5" s="153"/>
      <c r="B5" s="168"/>
      <c r="C5" s="167"/>
      <c r="D5" s="154"/>
      <c r="E5" s="167"/>
      <c r="F5" s="154"/>
      <c r="G5" s="154"/>
      <c r="H5" s="167"/>
      <c r="I5" s="154"/>
      <c r="J5" s="167"/>
      <c r="K5" s="154"/>
      <c r="L5" s="167"/>
      <c r="M5" s="154"/>
      <c r="N5" s="167"/>
      <c r="O5" s="154"/>
      <c r="P5" s="167"/>
      <c r="Q5" s="154"/>
      <c r="R5" s="167"/>
      <c r="S5" s="154"/>
      <c r="T5" s="167"/>
      <c r="U5" s="154"/>
      <c r="V5" s="167"/>
      <c r="W5" s="154"/>
      <c r="X5" s="167"/>
      <c r="Y5" s="167"/>
      <c r="Z5" s="154"/>
      <c r="AA5" s="154"/>
      <c r="AB5" s="167"/>
      <c r="AC5" s="154"/>
      <c r="AD5" s="154"/>
      <c r="AE5" s="167"/>
      <c r="AF5" s="154"/>
      <c r="AG5" s="154"/>
      <c r="AH5" s="167"/>
      <c r="AI5" s="167"/>
      <c r="AJ5" s="167"/>
      <c r="AK5" s="167"/>
    </row>
    <row r="6" spans="1:39" ht="152.25" customHeight="1" x14ac:dyDescent="0.2">
      <c r="A6" s="153"/>
      <c r="B6" s="153"/>
      <c r="C6" s="167"/>
      <c r="D6" s="154"/>
      <c r="E6" s="167"/>
      <c r="F6" s="154"/>
      <c r="G6" s="154"/>
      <c r="H6" s="167"/>
      <c r="I6" s="154"/>
      <c r="J6" s="167"/>
      <c r="K6" s="154"/>
      <c r="L6" s="167"/>
      <c r="M6" s="154"/>
      <c r="N6" s="167"/>
      <c r="O6" s="154"/>
      <c r="P6" s="167"/>
      <c r="Q6" s="154"/>
      <c r="R6" s="167"/>
      <c r="S6" s="154"/>
      <c r="T6" s="167"/>
      <c r="U6" s="154"/>
      <c r="V6" s="167"/>
      <c r="W6" s="154"/>
      <c r="X6" s="167"/>
      <c r="Y6" s="167"/>
      <c r="Z6" s="154"/>
      <c r="AA6" s="154"/>
      <c r="AB6" s="167"/>
      <c r="AC6" s="154"/>
      <c r="AD6" s="154"/>
      <c r="AE6" s="167"/>
      <c r="AF6" s="154"/>
      <c r="AG6" s="154"/>
      <c r="AH6" s="167"/>
      <c r="AI6" s="167"/>
      <c r="AJ6" s="167"/>
      <c r="AK6" s="167"/>
      <c r="AM6" s="7"/>
    </row>
    <row r="7" spans="1:39" x14ac:dyDescent="0.2">
      <c r="A7" s="170" t="s">
        <v>60</v>
      </c>
      <c r="B7" s="171"/>
      <c r="C7" s="147">
        <v>1</v>
      </c>
      <c r="D7" s="147">
        <v>2</v>
      </c>
      <c r="E7" s="147" t="s">
        <v>113</v>
      </c>
      <c r="F7" s="147">
        <v>4</v>
      </c>
      <c r="G7" s="147">
        <v>5</v>
      </c>
      <c r="H7" s="147" t="s">
        <v>139</v>
      </c>
      <c r="I7" s="147">
        <v>7</v>
      </c>
      <c r="J7" s="147" t="s">
        <v>140</v>
      </c>
      <c r="K7" s="147">
        <v>9</v>
      </c>
      <c r="L7" s="147" t="s">
        <v>141</v>
      </c>
      <c r="M7" s="147">
        <v>11</v>
      </c>
      <c r="N7" s="147" t="s">
        <v>114</v>
      </c>
      <c r="O7" s="147">
        <v>13</v>
      </c>
      <c r="P7" s="147" t="s">
        <v>115</v>
      </c>
      <c r="Q7" s="147">
        <v>15</v>
      </c>
      <c r="R7" s="147" t="s">
        <v>116</v>
      </c>
      <c r="S7" s="147">
        <v>17</v>
      </c>
      <c r="T7" s="147" t="s">
        <v>117</v>
      </c>
      <c r="U7" s="147">
        <v>19</v>
      </c>
      <c r="V7" s="147" t="s">
        <v>142</v>
      </c>
      <c r="W7" s="147">
        <v>21</v>
      </c>
      <c r="X7" s="147" t="s">
        <v>118</v>
      </c>
      <c r="Y7" s="147">
        <v>23</v>
      </c>
      <c r="Z7" s="147">
        <v>31</v>
      </c>
      <c r="AA7" s="147">
        <v>32</v>
      </c>
      <c r="AB7" s="147" t="s">
        <v>119</v>
      </c>
      <c r="AC7" s="147">
        <v>34</v>
      </c>
      <c r="AD7" s="147">
        <v>35</v>
      </c>
      <c r="AE7" s="147" t="s">
        <v>120</v>
      </c>
      <c r="AF7" s="147">
        <v>37</v>
      </c>
      <c r="AG7" s="147">
        <v>38</v>
      </c>
      <c r="AH7" s="147" t="s">
        <v>121</v>
      </c>
      <c r="AI7" s="147" t="s">
        <v>122</v>
      </c>
      <c r="AJ7" s="147" t="s">
        <v>123</v>
      </c>
      <c r="AK7" s="131" t="s">
        <v>124</v>
      </c>
    </row>
    <row r="8" spans="1:39" ht="13.5" x14ac:dyDescent="0.25">
      <c r="A8" s="169"/>
      <c r="B8" s="169"/>
      <c r="C8" s="132" t="s">
        <v>37</v>
      </c>
      <c r="D8" s="130"/>
      <c r="E8" s="133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4"/>
      <c r="AG8" s="147"/>
      <c r="AH8" s="134"/>
      <c r="AI8" s="135"/>
      <c r="AJ8" s="135"/>
      <c r="AK8" s="136" t="s">
        <v>6</v>
      </c>
    </row>
    <row r="9" spans="1:39" s="126" customFormat="1" ht="24.75" x14ac:dyDescent="0.25">
      <c r="A9" s="65">
        <v>1</v>
      </c>
      <c r="B9" s="18" t="s">
        <v>131</v>
      </c>
      <c r="C9" s="128">
        <v>10814</v>
      </c>
      <c r="D9" s="76"/>
      <c r="E9" s="58">
        <f>C9*D9</f>
        <v>0</v>
      </c>
      <c r="F9" s="127">
        <v>17.5</v>
      </c>
      <c r="G9" s="148">
        <v>8.4</v>
      </c>
      <c r="H9" s="58">
        <f>F9*G9</f>
        <v>147</v>
      </c>
      <c r="I9" s="76">
        <v>2.1000000000000001E-2</v>
      </c>
      <c r="J9" s="58">
        <f t="shared" ref="J9:J16" si="0">C9*I9</f>
        <v>227.09400000000002</v>
      </c>
      <c r="K9" s="76">
        <v>0.12</v>
      </c>
      <c r="L9" s="58">
        <f>C9*K9</f>
        <v>1297.68</v>
      </c>
      <c r="M9" s="76">
        <v>0.1</v>
      </c>
      <c r="N9" s="58">
        <f t="shared" ref="N9:N16" si="1">C9*M9</f>
        <v>1081.4000000000001</v>
      </c>
      <c r="O9" s="148">
        <v>5.1499999999999997E-2</v>
      </c>
      <c r="P9" s="58">
        <f t="shared" ref="P9:P16" si="2">C9*O9</f>
        <v>556.92099999999994</v>
      </c>
      <c r="Q9" s="148">
        <v>2.3599999999999999E-2</v>
      </c>
      <c r="R9" s="58">
        <f t="shared" ref="R9:R16" si="3">C9*Q9</f>
        <v>255.21039999999999</v>
      </c>
      <c r="S9" s="148">
        <v>0.16020000000000001</v>
      </c>
      <c r="T9" s="58">
        <f t="shared" ref="T9:T16" si="4">C9*S9</f>
        <v>1732.4028000000001</v>
      </c>
      <c r="U9" s="148">
        <v>0.30180000000000001</v>
      </c>
      <c r="V9" s="58">
        <f t="shared" ref="V9:V16" si="5">C9*U9</f>
        <v>3263.6651999999999</v>
      </c>
      <c r="W9" s="148">
        <v>3.0500000000000002E-3</v>
      </c>
      <c r="X9" s="58">
        <f t="shared" ref="X9:X16" si="6">C9*W9</f>
        <v>32.982700000000001</v>
      </c>
      <c r="Y9" s="58">
        <v>83</v>
      </c>
      <c r="Z9" s="69"/>
      <c r="AA9" s="76"/>
      <c r="AB9" s="58">
        <f>Z9*AA9</f>
        <v>0</v>
      </c>
      <c r="AC9" s="69">
        <v>1</v>
      </c>
      <c r="AD9" s="76">
        <v>13.92</v>
      </c>
      <c r="AE9" s="58">
        <f>AC9*AD9</f>
        <v>13.92</v>
      </c>
      <c r="AF9" s="63">
        <v>2306.3000000000002</v>
      </c>
      <c r="AG9" s="63">
        <v>6.05</v>
      </c>
      <c r="AH9" s="58">
        <f>AF9*AG9*12/1000</f>
        <v>167.43738000000002</v>
      </c>
      <c r="AI9" s="60">
        <f>E9+H9+J9+L9+N9+P9+R9+T9+V9+X9+Y9+AB9+AE9+AH9</f>
        <v>8858.7134800000003</v>
      </c>
      <c r="AJ9" s="137">
        <f t="shared" ref="AJ9:AJ16" si="7">AI9/C9</f>
        <v>0.81918933604586652</v>
      </c>
      <c r="AK9" s="138">
        <f t="shared" ref="AK9:AK16" si="8">ROUND((AI9/C9)/($AI$17/$C$17),5)</f>
        <v>0.71782000000000001</v>
      </c>
      <c r="AL9" s="125"/>
    </row>
    <row r="10" spans="1:39" s="126" customFormat="1" ht="24.75" x14ac:dyDescent="0.25">
      <c r="A10" s="65">
        <v>2</v>
      </c>
      <c r="B10" s="18" t="s">
        <v>132</v>
      </c>
      <c r="C10" s="128">
        <v>1858</v>
      </c>
      <c r="D10" s="76">
        <v>0.76100000000000001</v>
      </c>
      <c r="E10" s="58">
        <f t="shared" ref="E10:E16" si="9">C10*D10</f>
        <v>1413.9380000000001</v>
      </c>
      <c r="F10" s="127"/>
      <c r="G10" s="127"/>
      <c r="H10" s="58">
        <f t="shared" ref="H10:H16" si="10">F10*G10</f>
        <v>0</v>
      </c>
      <c r="I10" s="76">
        <v>6.7000000000000004E-2</v>
      </c>
      <c r="J10" s="58">
        <f t="shared" si="0"/>
        <v>124.486</v>
      </c>
      <c r="K10" s="76"/>
      <c r="L10" s="58"/>
      <c r="M10" s="76">
        <v>0.1</v>
      </c>
      <c r="N10" s="58">
        <f t="shared" si="1"/>
        <v>185.8</v>
      </c>
      <c r="O10" s="148">
        <v>3.5000000000000001E-3</v>
      </c>
      <c r="P10" s="58">
        <f t="shared" si="2"/>
        <v>6.5030000000000001</v>
      </c>
      <c r="Q10" s="148">
        <v>2.12E-2</v>
      </c>
      <c r="R10" s="58">
        <f t="shared" si="3"/>
        <v>39.389600000000002</v>
      </c>
      <c r="S10" s="148">
        <v>8.2000000000000003E-2</v>
      </c>
      <c r="T10" s="58">
        <f t="shared" si="4"/>
        <v>152.35599999999999</v>
      </c>
      <c r="U10" s="148">
        <v>0.17899999999999999</v>
      </c>
      <c r="V10" s="58">
        <f t="shared" si="5"/>
        <v>332.58199999999999</v>
      </c>
      <c r="W10" s="148">
        <v>3.0500000000000002E-3</v>
      </c>
      <c r="X10" s="58">
        <f t="shared" si="6"/>
        <v>5.6669</v>
      </c>
      <c r="Y10" s="58"/>
      <c r="Z10" s="69"/>
      <c r="AA10" s="76"/>
      <c r="AB10" s="58">
        <f t="shared" ref="AB10:AB16" si="11">Z10*AA10</f>
        <v>0</v>
      </c>
      <c r="AC10" s="69"/>
      <c r="AD10" s="76">
        <v>13.92</v>
      </c>
      <c r="AE10" s="58">
        <f t="shared" ref="AE10:AE16" si="12">AC10*AD10</f>
        <v>0</v>
      </c>
      <c r="AF10" s="63"/>
      <c r="AG10" s="63"/>
      <c r="AH10" s="58"/>
      <c r="AI10" s="60">
        <f t="shared" ref="AI10:AI16" si="13">E10+H10+J10+L10+N10+P10+R10+T10+V10+X10+Y10+AB10+AE10+AH10</f>
        <v>2260.7215000000001</v>
      </c>
      <c r="AJ10" s="137">
        <f t="shared" si="7"/>
        <v>1.21675</v>
      </c>
      <c r="AK10" s="138">
        <f t="shared" si="8"/>
        <v>1.06619</v>
      </c>
      <c r="AL10" s="125"/>
    </row>
    <row r="11" spans="1:39" s="126" customFormat="1" ht="24.75" x14ac:dyDescent="0.25">
      <c r="A11" s="65">
        <v>3</v>
      </c>
      <c r="B11" s="18" t="s">
        <v>133</v>
      </c>
      <c r="C11" s="128">
        <v>902</v>
      </c>
      <c r="D11" s="76">
        <v>0.76100000000000001</v>
      </c>
      <c r="E11" s="58">
        <f t="shared" si="9"/>
        <v>686.42200000000003</v>
      </c>
      <c r="F11" s="127"/>
      <c r="G11" s="127"/>
      <c r="H11" s="58">
        <f t="shared" si="10"/>
        <v>0</v>
      </c>
      <c r="I11" s="76">
        <v>6.7000000000000004E-2</v>
      </c>
      <c r="J11" s="58">
        <f t="shared" si="0"/>
        <v>60.434000000000005</v>
      </c>
      <c r="K11" s="76"/>
      <c r="L11" s="58"/>
      <c r="M11" s="76">
        <v>0.1</v>
      </c>
      <c r="N11" s="58">
        <f t="shared" si="1"/>
        <v>90.2</v>
      </c>
      <c r="O11" s="148">
        <v>3.5000000000000001E-3</v>
      </c>
      <c r="P11" s="58">
        <f t="shared" si="2"/>
        <v>3.157</v>
      </c>
      <c r="Q11" s="148">
        <v>2.12E-2</v>
      </c>
      <c r="R11" s="58">
        <f t="shared" si="3"/>
        <v>19.122399999999999</v>
      </c>
      <c r="S11" s="148">
        <v>8.2000000000000003E-2</v>
      </c>
      <c r="T11" s="58">
        <f t="shared" si="4"/>
        <v>73.963999999999999</v>
      </c>
      <c r="U11" s="148">
        <v>0.17899999999999999</v>
      </c>
      <c r="V11" s="58">
        <f t="shared" si="5"/>
        <v>161.458</v>
      </c>
      <c r="W11" s="148">
        <v>3.0500000000000002E-3</v>
      </c>
      <c r="X11" s="58">
        <f t="shared" si="6"/>
        <v>2.7511000000000001</v>
      </c>
      <c r="Y11" s="58">
        <v>12</v>
      </c>
      <c r="Z11" s="69"/>
      <c r="AA11" s="76"/>
      <c r="AB11" s="58">
        <f t="shared" si="11"/>
        <v>0</v>
      </c>
      <c r="AC11" s="69"/>
      <c r="AD11" s="76">
        <v>13.92</v>
      </c>
      <c r="AE11" s="58">
        <f t="shared" si="12"/>
        <v>0</v>
      </c>
      <c r="AF11" s="63"/>
      <c r="AG11" s="63"/>
      <c r="AH11" s="58"/>
      <c r="AI11" s="60">
        <f t="shared" si="13"/>
        <v>1109.5085000000001</v>
      </c>
      <c r="AJ11" s="137">
        <f t="shared" si="7"/>
        <v>1.2300537694013305</v>
      </c>
      <c r="AK11" s="138">
        <f t="shared" si="8"/>
        <v>1.07785</v>
      </c>
      <c r="AL11" s="125"/>
    </row>
    <row r="12" spans="1:39" s="126" customFormat="1" ht="16.5" x14ac:dyDescent="0.25">
      <c r="A12" s="65">
        <v>4</v>
      </c>
      <c r="B12" s="18" t="s">
        <v>134</v>
      </c>
      <c r="C12" s="128">
        <v>1675</v>
      </c>
      <c r="D12" s="76">
        <v>0.76100000000000001</v>
      </c>
      <c r="E12" s="58">
        <f t="shared" si="9"/>
        <v>1274.675</v>
      </c>
      <c r="F12" s="127"/>
      <c r="G12" s="127"/>
      <c r="H12" s="58">
        <f t="shared" si="10"/>
        <v>0</v>
      </c>
      <c r="I12" s="76">
        <v>6.7000000000000004E-2</v>
      </c>
      <c r="J12" s="58">
        <f t="shared" si="0"/>
        <v>112.22500000000001</v>
      </c>
      <c r="K12" s="76"/>
      <c r="L12" s="58"/>
      <c r="M12" s="76">
        <v>0.1</v>
      </c>
      <c r="N12" s="58">
        <f t="shared" si="1"/>
        <v>167.5</v>
      </c>
      <c r="O12" s="148">
        <v>3.5000000000000001E-3</v>
      </c>
      <c r="P12" s="58">
        <f t="shared" si="2"/>
        <v>5.8624999999999998</v>
      </c>
      <c r="Q12" s="148">
        <v>2.12E-2</v>
      </c>
      <c r="R12" s="58">
        <f t="shared" si="3"/>
        <v>35.51</v>
      </c>
      <c r="S12" s="148">
        <v>8.2000000000000003E-2</v>
      </c>
      <c r="T12" s="58">
        <f t="shared" si="4"/>
        <v>137.35</v>
      </c>
      <c r="U12" s="148">
        <v>0.17899999999999999</v>
      </c>
      <c r="V12" s="58">
        <f t="shared" si="5"/>
        <v>299.82499999999999</v>
      </c>
      <c r="W12" s="148">
        <v>3.0500000000000002E-3</v>
      </c>
      <c r="X12" s="58">
        <f t="shared" si="6"/>
        <v>5.1087500000000006</v>
      </c>
      <c r="Y12" s="58"/>
      <c r="Z12" s="69">
        <v>1</v>
      </c>
      <c r="AA12" s="76">
        <v>824</v>
      </c>
      <c r="AB12" s="58">
        <f t="shared" si="11"/>
        <v>824</v>
      </c>
      <c r="AC12" s="69">
        <v>1</v>
      </c>
      <c r="AD12" s="76">
        <v>13.92</v>
      </c>
      <c r="AE12" s="58">
        <f t="shared" si="12"/>
        <v>13.92</v>
      </c>
      <c r="AF12" s="63"/>
      <c r="AG12" s="63"/>
      <c r="AH12" s="58"/>
      <c r="AI12" s="60">
        <f t="shared" si="13"/>
        <v>2875.9762499999997</v>
      </c>
      <c r="AJ12" s="137">
        <f t="shared" si="7"/>
        <v>1.7170007462686565</v>
      </c>
      <c r="AK12" s="138">
        <f t="shared" si="8"/>
        <v>1.50454</v>
      </c>
      <c r="AL12" s="125"/>
    </row>
    <row r="13" spans="1:39" s="126" customFormat="1" ht="16.5" x14ac:dyDescent="0.25">
      <c r="A13" s="65">
        <v>5</v>
      </c>
      <c r="B13" s="18" t="s">
        <v>135</v>
      </c>
      <c r="C13" s="128">
        <v>1954</v>
      </c>
      <c r="D13" s="76">
        <v>0.76100000000000001</v>
      </c>
      <c r="E13" s="58">
        <f t="shared" si="9"/>
        <v>1486.9939999999999</v>
      </c>
      <c r="F13" s="127"/>
      <c r="G13" s="127"/>
      <c r="H13" s="58">
        <f t="shared" si="10"/>
        <v>0</v>
      </c>
      <c r="I13" s="76">
        <v>6.7000000000000004E-2</v>
      </c>
      <c r="J13" s="58">
        <f t="shared" si="0"/>
        <v>130.91800000000001</v>
      </c>
      <c r="K13" s="76"/>
      <c r="L13" s="58"/>
      <c r="M13" s="76">
        <v>0.1</v>
      </c>
      <c r="N13" s="58">
        <f t="shared" si="1"/>
        <v>195.4</v>
      </c>
      <c r="O13" s="148">
        <v>3.5000000000000001E-3</v>
      </c>
      <c r="P13" s="58">
        <f t="shared" si="2"/>
        <v>6.8390000000000004</v>
      </c>
      <c r="Q13" s="148">
        <v>2.12E-2</v>
      </c>
      <c r="R13" s="58">
        <f t="shared" si="3"/>
        <v>41.424799999999998</v>
      </c>
      <c r="S13" s="148">
        <v>8.2000000000000003E-2</v>
      </c>
      <c r="T13" s="58">
        <f t="shared" si="4"/>
        <v>160.22800000000001</v>
      </c>
      <c r="U13" s="148">
        <v>0.17899999999999999</v>
      </c>
      <c r="V13" s="58">
        <f t="shared" si="5"/>
        <v>349.76599999999996</v>
      </c>
      <c r="W13" s="148">
        <v>3.0500000000000002E-3</v>
      </c>
      <c r="X13" s="58">
        <f t="shared" si="6"/>
        <v>5.9597000000000007</v>
      </c>
      <c r="Y13" s="58"/>
      <c r="Z13" s="69"/>
      <c r="AA13" s="76"/>
      <c r="AB13" s="58">
        <f t="shared" si="11"/>
        <v>0</v>
      </c>
      <c r="AC13" s="69">
        <v>1</v>
      </c>
      <c r="AD13" s="76">
        <v>13.92</v>
      </c>
      <c r="AE13" s="58">
        <f t="shared" si="12"/>
        <v>13.92</v>
      </c>
      <c r="AF13" s="63"/>
      <c r="AG13" s="63"/>
      <c r="AH13" s="58"/>
      <c r="AI13" s="60">
        <f t="shared" si="13"/>
        <v>2391.4494999999997</v>
      </c>
      <c r="AJ13" s="137">
        <f t="shared" si="7"/>
        <v>1.2238738485158647</v>
      </c>
      <c r="AK13" s="138">
        <f t="shared" si="8"/>
        <v>1.07243</v>
      </c>
      <c r="AL13" s="125"/>
    </row>
    <row r="14" spans="1:39" s="126" customFormat="1" ht="24.75" x14ac:dyDescent="0.25">
      <c r="A14" s="65">
        <v>6</v>
      </c>
      <c r="B14" s="18" t="s">
        <v>136</v>
      </c>
      <c r="C14" s="128">
        <v>1364</v>
      </c>
      <c r="D14" s="76">
        <v>0.76100000000000001</v>
      </c>
      <c r="E14" s="58">
        <f t="shared" si="9"/>
        <v>1038.0039999999999</v>
      </c>
      <c r="F14" s="127"/>
      <c r="G14" s="127"/>
      <c r="H14" s="58">
        <f t="shared" si="10"/>
        <v>0</v>
      </c>
      <c r="I14" s="76">
        <v>6.7000000000000004E-2</v>
      </c>
      <c r="J14" s="58">
        <f t="shared" si="0"/>
        <v>91.388000000000005</v>
      </c>
      <c r="K14" s="76"/>
      <c r="L14" s="58"/>
      <c r="M14" s="76">
        <v>0.1</v>
      </c>
      <c r="N14" s="58">
        <f t="shared" si="1"/>
        <v>136.4</v>
      </c>
      <c r="O14" s="148">
        <v>3.5000000000000001E-3</v>
      </c>
      <c r="P14" s="58">
        <f t="shared" si="2"/>
        <v>4.774</v>
      </c>
      <c r="Q14" s="148">
        <v>2.12E-2</v>
      </c>
      <c r="R14" s="58">
        <f t="shared" si="3"/>
        <v>28.916799999999999</v>
      </c>
      <c r="S14" s="148">
        <v>8.2000000000000003E-2</v>
      </c>
      <c r="T14" s="58">
        <f t="shared" si="4"/>
        <v>111.848</v>
      </c>
      <c r="U14" s="148">
        <v>0.17899999999999999</v>
      </c>
      <c r="V14" s="58">
        <f t="shared" si="5"/>
        <v>244.15599999999998</v>
      </c>
      <c r="W14" s="148">
        <v>3.0500000000000002E-3</v>
      </c>
      <c r="X14" s="58">
        <f t="shared" si="6"/>
        <v>4.1602000000000006</v>
      </c>
      <c r="Y14" s="58"/>
      <c r="Z14" s="69">
        <v>1</v>
      </c>
      <c r="AA14" s="76">
        <v>824</v>
      </c>
      <c r="AB14" s="58">
        <f t="shared" si="11"/>
        <v>824</v>
      </c>
      <c r="AC14" s="69">
        <v>2</v>
      </c>
      <c r="AD14" s="76">
        <v>13.92</v>
      </c>
      <c r="AE14" s="58">
        <f t="shared" si="12"/>
        <v>27.84</v>
      </c>
      <c r="AF14" s="63"/>
      <c r="AG14" s="63"/>
      <c r="AH14" s="58"/>
      <c r="AI14" s="60">
        <f t="shared" si="13"/>
        <v>2511.4870000000001</v>
      </c>
      <c r="AJ14" s="137">
        <f t="shared" si="7"/>
        <v>1.8412661290322581</v>
      </c>
      <c r="AK14" s="138">
        <f t="shared" si="8"/>
        <v>1.6134299999999999</v>
      </c>
      <c r="AL14" s="125"/>
    </row>
    <row r="15" spans="1:39" s="126" customFormat="1" ht="16.5" x14ac:dyDescent="0.25">
      <c r="A15" s="65">
        <v>7</v>
      </c>
      <c r="B15" s="18" t="s">
        <v>137</v>
      </c>
      <c r="C15" s="128">
        <v>1421</v>
      </c>
      <c r="D15" s="76">
        <v>0.76100000000000001</v>
      </c>
      <c r="E15" s="58">
        <f t="shared" si="9"/>
        <v>1081.3810000000001</v>
      </c>
      <c r="F15" s="127"/>
      <c r="G15" s="127"/>
      <c r="H15" s="58">
        <f t="shared" si="10"/>
        <v>0</v>
      </c>
      <c r="I15" s="76">
        <v>6.7000000000000004E-2</v>
      </c>
      <c r="J15" s="58">
        <f t="shared" si="0"/>
        <v>95.207000000000008</v>
      </c>
      <c r="K15" s="76"/>
      <c r="L15" s="58"/>
      <c r="M15" s="76">
        <v>0.1</v>
      </c>
      <c r="N15" s="58">
        <f t="shared" si="1"/>
        <v>142.1</v>
      </c>
      <c r="O15" s="148">
        <v>3.5000000000000001E-3</v>
      </c>
      <c r="P15" s="58">
        <f t="shared" si="2"/>
        <v>4.9735000000000005</v>
      </c>
      <c r="Q15" s="148">
        <v>2.12E-2</v>
      </c>
      <c r="R15" s="58">
        <f t="shared" si="3"/>
        <v>30.1252</v>
      </c>
      <c r="S15" s="148">
        <v>8.2000000000000003E-2</v>
      </c>
      <c r="T15" s="58">
        <f t="shared" si="4"/>
        <v>116.52200000000001</v>
      </c>
      <c r="U15" s="148">
        <v>0.17899999999999999</v>
      </c>
      <c r="V15" s="58">
        <f t="shared" si="5"/>
        <v>254.35899999999998</v>
      </c>
      <c r="W15" s="148">
        <v>3.0500000000000002E-3</v>
      </c>
      <c r="X15" s="58">
        <f t="shared" si="6"/>
        <v>4.3340500000000004</v>
      </c>
      <c r="Y15" s="58"/>
      <c r="Z15" s="69">
        <v>1</v>
      </c>
      <c r="AA15" s="76">
        <v>824</v>
      </c>
      <c r="AB15" s="58">
        <f t="shared" si="11"/>
        <v>824</v>
      </c>
      <c r="AC15" s="69">
        <v>2</v>
      </c>
      <c r="AD15" s="76">
        <v>13.92</v>
      </c>
      <c r="AE15" s="58">
        <f t="shared" si="12"/>
        <v>27.84</v>
      </c>
      <c r="AF15" s="63"/>
      <c r="AG15" s="63"/>
      <c r="AH15" s="58"/>
      <c r="AI15" s="60">
        <f t="shared" si="13"/>
        <v>2580.84175</v>
      </c>
      <c r="AJ15" s="137">
        <f t="shared" si="7"/>
        <v>1.8162151653764955</v>
      </c>
      <c r="AK15" s="138">
        <f t="shared" si="8"/>
        <v>1.59148</v>
      </c>
      <c r="AL15" s="125"/>
    </row>
    <row r="16" spans="1:39" s="126" customFormat="1" ht="16.5" x14ac:dyDescent="0.25">
      <c r="A16" s="65">
        <v>8</v>
      </c>
      <c r="B16" s="18" t="s">
        <v>138</v>
      </c>
      <c r="C16" s="128">
        <v>2251</v>
      </c>
      <c r="D16" s="76">
        <v>0.76100000000000001</v>
      </c>
      <c r="E16" s="58">
        <f t="shared" si="9"/>
        <v>1713.011</v>
      </c>
      <c r="F16" s="127"/>
      <c r="G16" s="127"/>
      <c r="H16" s="58">
        <f t="shared" si="10"/>
        <v>0</v>
      </c>
      <c r="I16" s="76">
        <v>6.7000000000000004E-2</v>
      </c>
      <c r="J16" s="58">
        <f t="shared" si="0"/>
        <v>150.81700000000001</v>
      </c>
      <c r="K16" s="76"/>
      <c r="L16" s="58"/>
      <c r="M16" s="76">
        <v>0.1</v>
      </c>
      <c r="N16" s="58">
        <f t="shared" si="1"/>
        <v>225.10000000000002</v>
      </c>
      <c r="O16" s="148">
        <v>3.5000000000000001E-3</v>
      </c>
      <c r="P16" s="58">
        <f t="shared" si="2"/>
        <v>7.8784999999999998</v>
      </c>
      <c r="Q16" s="148">
        <v>2.12E-2</v>
      </c>
      <c r="R16" s="58">
        <f t="shared" si="3"/>
        <v>47.721200000000003</v>
      </c>
      <c r="S16" s="148">
        <v>8.2000000000000003E-2</v>
      </c>
      <c r="T16" s="58">
        <f t="shared" si="4"/>
        <v>184.58199999999999</v>
      </c>
      <c r="U16" s="148">
        <v>0.17899999999999999</v>
      </c>
      <c r="V16" s="58">
        <f t="shared" si="5"/>
        <v>402.92899999999997</v>
      </c>
      <c r="W16" s="148">
        <v>3.0500000000000002E-3</v>
      </c>
      <c r="X16" s="58">
        <f t="shared" si="6"/>
        <v>6.8655500000000007</v>
      </c>
      <c r="Y16" s="58">
        <v>24</v>
      </c>
      <c r="Z16" s="69"/>
      <c r="AA16" s="76"/>
      <c r="AB16" s="58">
        <f t="shared" si="11"/>
        <v>0</v>
      </c>
      <c r="AC16" s="69">
        <v>2</v>
      </c>
      <c r="AD16" s="76">
        <v>13.92</v>
      </c>
      <c r="AE16" s="58">
        <f t="shared" si="12"/>
        <v>27.84</v>
      </c>
      <c r="AF16" s="63"/>
      <c r="AG16" s="63"/>
      <c r="AH16" s="58"/>
      <c r="AI16" s="60">
        <f t="shared" si="13"/>
        <v>2790.7442499999997</v>
      </c>
      <c r="AJ16" s="137">
        <f t="shared" si="7"/>
        <v>1.2397797645490891</v>
      </c>
      <c r="AK16" s="138">
        <f t="shared" si="8"/>
        <v>1.0863700000000001</v>
      </c>
      <c r="AL16" s="125"/>
    </row>
    <row r="17" spans="1:38" ht="15.75" x14ac:dyDescent="0.25">
      <c r="A17" s="163" t="s">
        <v>0</v>
      </c>
      <c r="B17" s="163"/>
      <c r="C17" s="150">
        <f>SUM(C9:C16)</f>
        <v>22239</v>
      </c>
      <c r="D17" s="140" t="s">
        <v>75</v>
      </c>
      <c r="E17" s="146">
        <f>SUM(E9:E16)</f>
        <v>8694.4249999999993</v>
      </c>
      <c r="F17" s="141">
        <f>SUM(F9:F16)</f>
        <v>17.5</v>
      </c>
      <c r="G17" s="142" t="s">
        <v>5</v>
      </c>
      <c r="H17" s="146">
        <f>SUM(H9:H16)</f>
        <v>147</v>
      </c>
      <c r="I17" s="142" t="s">
        <v>5</v>
      </c>
      <c r="J17" s="146">
        <f>SUM(J9:J16)</f>
        <v>992.56900000000007</v>
      </c>
      <c r="K17" s="142" t="s">
        <v>5</v>
      </c>
      <c r="L17" s="146">
        <f>SUM(L9:L16)</f>
        <v>1297.68</v>
      </c>
      <c r="M17" s="142" t="s">
        <v>5</v>
      </c>
      <c r="N17" s="146">
        <f>SUM(N9:N16)</f>
        <v>2223.9</v>
      </c>
      <c r="O17" s="142" t="s">
        <v>5</v>
      </c>
      <c r="P17" s="146">
        <f>SUM(P9:P16)</f>
        <v>596.9085</v>
      </c>
      <c r="Q17" s="142" t="s">
        <v>5</v>
      </c>
      <c r="R17" s="146">
        <f>SUM(R9:R16)</f>
        <v>497.42040000000003</v>
      </c>
      <c r="S17" s="142" t="s">
        <v>5</v>
      </c>
      <c r="T17" s="146">
        <f>SUM(T9:T16)</f>
        <v>2669.2527999999998</v>
      </c>
      <c r="U17" s="142" t="s">
        <v>5</v>
      </c>
      <c r="V17" s="146">
        <f>SUM(V9:V16)</f>
        <v>5308.7402000000002</v>
      </c>
      <c r="W17" s="142" t="s">
        <v>5</v>
      </c>
      <c r="X17" s="146">
        <f>SUM(X9:X16)</f>
        <v>67.828950000000006</v>
      </c>
      <c r="Y17" s="146">
        <f>SUM(Y9:Y16)</f>
        <v>119</v>
      </c>
      <c r="Z17" s="139">
        <f>SUM(Z9:Z16)</f>
        <v>3</v>
      </c>
      <c r="AA17" s="142" t="s">
        <v>5</v>
      </c>
      <c r="AB17" s="146">
        <f>SUM(AB9:AB16)</f>
        <v>2472</v>
      </c>
      <c r="AC17" s="139">
        <f>SUM(AC9:AC16)</f>
        <v>9</v>
      </c>
      <c r="AD17" s="142" t="s">
        <v>5</v>
      </c>
      <c r="AE17" s="146">
        <f>SUM(AE9:AE16)</f>
        <v>125.28</v>
      </c>
      <c r="AF17" s="142" t="s">
        <v>5</v>
      </c>
      <c r="AG17" s="140" t="s">
        <v>75</v>
      </c>
      <c r="AH17" s="146">
        <f>SUM(AH9:AH16)</f>
        <v>167.43738000000002</v>
      </c>
      <c r="AI17" s="146">
        <f>SUM(AI9:AI16)</f>
        <v>25379.442230000001</v>
      </c>
      <c r="AJ17" s="143">
        <f>SUM(AJ9:AJ16)</f>
        <v>11.104128759189562</v>
      </c>
      <c r="AK17" s="145">
        <f>(AI17/C17)/($AI$17/$C$17)</f>
        <v>1</v>
      </c>
    </row>
    <row r="18" spans="1:38" x14ac:dyDescent="0.2">
      <c r="C18" s="5"/>
      <c r="U18" s="5"/>
      <c r="X18" s="5"/>
      <c r="Y18" s="5"/>
      <c r="AB18" s="5"/>
      <c r="AE18" s="5"/>
      <c r="AL18" s="4"/>
    </row>
    <row r="19" spans="1:38" x14ac:dyDescent="0.2">
      <c r="C19" s="9"/>
      <c r="U19" s="5"/>
      <c r="X19" s="5"/>
      <c r="Y19" s="5"/>
      <c r="AB19" s="5"/>
      <c r="AE19" s="5"/>
      <c r="AI19" s="4"/>
    </row>
    <row r="20" spans="1:38" x14ac:dyDescent="0.2">
      <c r="D20" s="5" t="s">
        <v>77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 t="s">
        <v>77</v>
      </c>
      <c r="S20" s="5"/>
      <c r="AF20" s="5" t="s">
        <v>76</v>
      </c>
    </row>
    <row r="21" spans="1:38" ht="15.75" x14ac:dyDescent="0.25">
      <c r="X21" s="74"/>
      <c r="Y21" s="74"/>
      <c r="AB21" s="74"/>
      <c r="AE21" s="74"/>
      <c r="AF21" s="5" t="s">
        <v>76</v>
      </c>
    </row>
    <row r="22" spans="1:38" ht="12.75" customHeight="1" x14ac:dyDescent="0.2">
      <c r="B22" s="5" t="s">
        <v>76</v>
      </c>
    </row>
    <row r="23" spans="1:38" ht="13.5" customHeight="1" x14ac:dyDescent="0.2"/>
    <row r="24" spans="1:38" ht="12.75" hidden="1" customHeight="1" x14ac:dyDescent="0.2">
      <c r="A24" s="172" t="s">
        <v>1</v>
      </c>
      <c r="B24" s="172" t="s">
        <v>2</v>
      </c>
      <c r="C24" s="167" t="s">
        <v>78</v>
      </c>
      <c r="D24" s="154" t="s">
        <v>50</v>
      </c>
      <c r="E24" s="120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54" t="s">
        <v>50</v>
      </c>
      <c r="Q24" s="119"/>
      <c r="R24" s="167" t="s">
        <v>51</v>
      </c>
      <c r="S24" s="154" t="s">
        <v>52</v>
      </c>
      <c r="T24" s="167" t="s">
        <v>53</v>
      </c>
      <c r="U24" s="185"/>
      <c r="V24" s="185"/>
      <c r="W24" s="182" t="s">
        <v>54</v>
      </c>
      <c r="X24" s="154" t="s">
        <v>55</v>
      </c>
      <c r="Y24" s="154" t="s">
        <v>55</v>
      </c>
      <c r="Z24" s="154" t="s">
        <v>54</v>
      </c>
      <c r="AA24" s="119"/>
      <c r="AB24" s="154" t="s">
        <v>55</v>
      </c>
      <c r="AC24" s="154" t="s">
        <v>54</v>
      </c>
      <c r="AD24" s="119"/>
      <c r="AE24" s="154" t="s">
        <v>55</v>
      </c>
      <c r="AF24" s="154" t="s">
        <v>79</v>
      </c>
      <c r="AG24" s="167" t="s">
        <v>80</v>
      </c>
      <c r="AH24" s="154" t="s">
        <v>56</v>
      </c>
    </row>
    <row r="25" spans="1:38" ht="12.75" hidden="1" customHeight="1" x14ac:dyDescent="0.2">
      <c r="A25" s="173"/>
      <c r="B25" s="175"/>
      <c r="C25" s="167"/>
      <c r="D25" s="154"/>
      <c r="E25" s="121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54"/>
      <c r="Q25" s="119"/>
      <c r="R25" s="167"/>
      <c r="S25" s="154"/>
      <c r="T25" s="167"/>
      <c r="U25" s="186"/>
      <c r="V25" s="186"/>
      <c r="W25" s="183"/>
      <c r="X25" s="154"/>
      <c r="Y25" s="154"/>
      <c r="Z25" s="154"/>
      <c r="AA25" s="119"/>
      <c r="AB25" s="154"/>
      <c r="AC25" s="154"/>
      <c r="AD25" s="119"/>
      <c r="AE25" s="154"/>
      <c r="AF25" s="154"/>
      <c r="AG25" s="167"/>
      <c r="AH25" s="154"/>
    </row>
    <row r="26" spans="1:38" ht="34.5" hidden="1" customHeight="1" x14ac:dyDescent="0.2">
      <c r="A26" s="174"/>
      <c r="B26" s="174"/>
      <c r="C26" s="167"/>
      <c r="D26" s="154"/>
      <c r="E26" s="121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54"/>
      <c r="Q26" s="119"/>
      <c r="R26" s="167"/>
      <c r="S26" s="154"/>
      <c r="T26" s="167"/>
      <c r="U26" s="187"/>
      <c r="V26" s="187"/>
      <c r="W26" s="184"/>
      <c r="X26" s="154"/>
      <c r="Y26" s="154"/>
      <c r="Z26" s="154"/>
      <c r="AA26" s="119"/>
      <c r="AB26" s="154"/>
      <c r="AC26" s="154"/>
      <c r="AD26" s="119"/>
      <c r="AE26" s="154"/>
      <c r="AF26" s="154"/>
      <c r="AG26" s="167"/>
      <c r="AH26" s="154"/>
    </row>
    <row r="27" spans="1:38" ht="14.25" hidden="1" customHeight="1" thickBot="1" x14ac:dyDescent="0.25">
      <c r="A27" s="176" t="s">
        <v>60</v>
      </c>
      <c r="B27" s="177"/>
      <c r="C27" s="48">
        <v>1</v>
      </c>
      <c r="D27" s="49">
        <v>2</v>
      </c>
      <c r="E27" s="123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>
        <v>2</v>
      </c>
      <c r="Q27" s="49"/>
      <c r="R27" s="48" t="s">
        <v>61</v>
      </c>
      <c r="S27" s="49">
        <v>6</v>
      </c>
      <c r="T27" s="48" t="s">
        <v>62</v>
      </c>
      <c r="U27" s="48"/>
      <c r="V27" s="48"/>
      <c r="W27" s="49">
        <v>8</v>
      </c>
      <c r="X27" s="48">
        <v>9</v>
      </c>
      <c r="Y27" s="48">
        <v>9</v>
      </c>
      <c r="Z27" s="49">
        <v>8</v>
      </c>
      <c r="AA27" s="49"/>
      <c r="AB27" s="48">
        <v>9</v>
      </c>
      <c r="AC27" s="49">
        <v>8</v>
      </c>
      <c r="AD27" s="49"/>
      <c r="AE27" s="48">
        <v>9</v>
      </c>
      <c r="AF27" s="49">
        <v>11</v>
      </c>
      <c r="AG27" s="49" t="s">
        <v>63</v>
      </c>
      <c r="AH27" s="49">
        <v>13</v>
      </c>
    </row>
    <row r="28" spans="1:38" ht="17.25" hidden="1" customHeight="1" x14ac:dyDescent="0.2">
      <c r="A28" s="178"/>
      <c r="B28" s="179"/>
      <c r="C28" s="50" t="s">
        <v>64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3"/>
      <c r="S28" s="52"/>
      <c r="T28" s="54"/>
      <c r="U28" s="54"/>
      <c r="V28" s="54"/>
      <c r="W28" s="53"/>
      <c r="X28" s="55">
        <v>4.3E-3</v>
      </c>
      <c r="Y28" s="55">
        <v>4.3E-3</v>
      </c>
      <c r="Z28" s="53"/>
      <c r="AA28" s="53"/>
      <c r="AB28" s="55">
        <v>4.3E-3</v>
      </c>
      <c r="AC28" s="53"/>
      <c r="AD28" s="53"/>
      <c r="AE28" s="55">
        <v>4.3E-3</v>
      </c>
      <c r="AF28" s="52"/>
      <c r="AG28" s="53"/>
      <c r="AH28" s="52"/>
    </row>
    <row r="29" spans="1:38" ht="15.75" hidden="1" customHeight="1" x14ac:dyDescent="0.25">
      <c r="A29" s="56">
        <v>1</v>
      </c>
      <c r="B29" s="57" t="s">
        <v>65</v>
      </c>
      <c r="C29" s="70">
        <v>33351</v>
      </c>
      <c r="D29" s="75">
        <v>0.496</v>
      </c>
      <c r="E29" s="124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>
        <v>0.496</v>
      </c>
      <c r="Q29" s="75"/>
      <c r="R29" s="62" t="e">
        <f>#REF!*C29</f>
        <v>#REF!</v>
      </c>
      <c r="S29" s="59">
        <v>0.40899999999999997</v>
      </c>
      <c r="T29" s="67">
        <f t="shared" ref="T29:T47" si="14">S29*C29</f>
        <v>13640.558999999999</v>
      </c>
      <c r="U29" s="61"/>
      <c r="V29" s="62"/>
      <c r="W29" s="63">
        <v>88.1</v>
      </c>
      <c r="X29" s="64">
        <v>3.3E-3</v>
      </c>
      <c r="Y29" s="64">
        <v>3.3E-3</v>
      </c>
      <c r="Z29" s="63">
        <v>88.1</v>
      </c>
      <c r="AA29" s="63"/>
      <c r="AB29" s="64">
        <v>3.3E-3</v>
      </c>
      <c r="AC29" s="63">
        <v>88.1</v>
      </c>
      <c r="AD29" s="63"/>
      <c r="AE29" s="64">
        <v>3.3E-3</v>
      </c>
      <c r="AF29" s="64"/>
      <c r="AG29" s="77">
        <v>127</v>
      </c>
      <c r="AH29" s="78">
        <v>3.7000000000000002E-3</v>
      </c>
    </row>
    <row r="30" spans="1:38" ht="15.75" hidden="1" customHeight="1" x14ac:dyDescent="0.25">
      <c r="A30" s="65">
        <v>2</v>
      </c>
      <c r="B30" s="66" t="s">
        <v>66</v>
      </c>
      <c r="C30" s="70">
        <v>5340</v>
      </c>
      <c r="D30" s="75">
        <v>0.496</v>
      </c>
      <c r="E30" s="12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>
        <v>0.496</v>
      </c>
      <c r="Q30" s="75"/>
      <c r="R30" s="62" t="e">
        <f>#REF!*C30</f>
        <v>#REF!</v>
      </c>
      <c r="S30" s="59">
        <v>0.40899999999999997</v>
      </c>
      <c r="T30" s="68">
        <f t="shared" si="14"/>
        <v>2184.06</v>
      </c>
      <c r="U30" s="61"/>
      <c r="V30" s="62"/>
      <c r="W30" s="63">
        <v>15.2</v>
      </c>
      <c r="X30" s="64">
        <v>3.3E-3</v>
      </c>
      <c r="Y30" s="64">
        <v>3.3E-3</v>
      </c>
      <c r="Z30" s="63">
        <v>15.2</v>
      </c>
      <c r="AA30" s="63"/>
      <c r="AB30" s="64">
        <v>3.3E-3</v>
      </c>
      <c r="AC30" s="63">
        <v>15.2</v>
      </c>
      <c r="AD30" s="63"/>
      <c r="AE30" s="64">
        <v>3.3E-3</v>
      </c>
      <c r="AF30" s="64"/>
      <c r="AG30" s="79">
        <v>127</v>
      </c>
      <c r="AH30" s="78">
        <v>3.7000000000000002E-3</v>
      </c>
    </row>
    <row r="31" spans="1:38" ht="15.75" hidden="1" customHeight="1" x14ac:dyDescent="0.25">
      <c r="A31" s="65">
        <v>3</v>
      </c>
      <c r="B31" s="66" t="s">
        <v>67</v>
      </c>
      <c r="C31" s="70">
        <v>5077</v>
      </c>
      <c r="D31" s="75">
        <v>0.496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>
        <v>0.496</v>
      </c>
      <c r="Q31" s="75"/>
      <c r="R31" s="62" t="e">
        <f>#REF!*C31</f>
        <v>#REF!</v>
      </c>
      <c r="S31" s="59">
        <v>0.40899999999999997</v>
      </c>
      <c r="T31" s="68">
        <f t="shared" si="14"/>
        <v>2076.4929999999999</v>
      </c>
      <c r="U31" s="61"/>
      <c r="V31" s="62"/>
      <c r="W31" s="63">
        <v>10.199999999999999</v>
      </c>
      <c r="X31" s="64">
        <v>3.3E-3</v>
      </c>
      <c r="Y31" s="64">
        <v>3.3E-3</v>
      </c>
      <c r="Z31" s="63">
        <v>10.199999999999999</v>
      </c>
      <c r="AA31" s="63"/>
      <c r="AB31" s="64">
        <v>3.3E-3</v>
      </c>
      <c r="AC31" s="63">
        <v>10.199999999999999</v>
      </c>
      <c r="AD31" s="63"/>
      <c r="AE31" s="64">
        <v>3.3E-3</v>
      </c>
      <c r="AF31" s="64"/>
      <c r="AG31" s="79">
        <v>127</v>
      </c>
      <c r="AH31" s="78">
        <v>3.7000000000000002E-3</v>
      </c>
    </row>
    <row r="32" spans="1:38" ht="15.75" hidden="1" customHeight="1" x14ac:dyDescent="0.25">
      <c r="A32" s="65">
        <v>4</v>
      </c>
      <c r="B32" s="66" t="s">
        <v>68</v>
      </c>
      <c r="C32" s="70">
        <v>6359</v>
      </c>
      <c r="D32" s="75">
        <v>0.496</v>
      </c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>
        <v>0.496</v>
      </c>
      <c r="Q32" s="75"/>
      <c r="R32" s="62" t="e">
        <f>#REF!*C32</f>
        <v>#REF!</v>
      </c>
      <c r="S32" s="59">
        <v>0.40899999999999997</v>
      </c>
      <c r="T32" s="68">
        <f t="shared" si="14"/>
        <v>2600.8309999999997</v>
      </c>
      <c r="U32" s="61"/>
      <c r="V32" s="62"/>
      <c r="W32" s="63">
        <v>6.8</v>
      </c>
      <c r="X32" s="64">
        <v>3.3E-3</v>
      </c>
      <c r="Y32" s="64">
        <v>3.3E-3</v>
      </c>
      <c r="Z32" s="63">
        <v>6.8</v>
      </c>
      <c r="AA32" s="63"/>
      <c r="AB32" s="64">
        <v>3.3E-3</v>
      </c>
      <c r="AC32" s="63">
        <v>6.8</v>
      </c>
      <c r="AD32" s="63"/>
      <c r="AE32" s="64">
        <v>3.3E-3</v>
      </c>
      <c r="AF32" s="64"/>
      <c r="AG32" s="79">
        <v>127</v>
      </c>
      <c r="AH32" s="78">
        <v>3.7000000000000002E-3</v>
      </c>
    </row>
    <row r="33" spans="1:34" ht="15.75" hidden="1" customHeight="1" x14ac:dyDescent="0.25">
      <c r="A33" s="65">
        <v>5</v>
      </c>
      <c r="B33" s="66" t="s">
        <v>69</v>
      </c>
      <c r="C33" s="70">
        <v>4707</v>
      </c>
      <c r="D33" s="75">
        <v>0.496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>
        <v>0.496</v>
      </c>
      <c r="Q33" s="75"/>
      <c r="R33" s="62" t="e">
        <f>#REF!*C33</f>
        <v>#REF!</v>
      </c>
      <c r="S33" s="59">
        <v>0.40899999999999997</v>
      </c>
      <c r="T33" s="68">
        <f t="shared" si="14"/>
        <v>1925.1629999999998</v>
      </c>
      <c r="U33" s="61"/>
      <c r="V33" s="62"/>
      <c r="W33" s="63">
        <v>6.4</v>
      </c>
      <c r="X33" s="64">
        <v>3.3E-3</v>
      </c>
      <c r="Y33" s="64">
        <v>3.3E-3</v>
      </c>
      <c r="Z33" s="63">
        <v>6.4</v>
      </c>
      <c r="AA33" s="63"/>
      <c r="AB33" s="64">
        <v>3.3E-3</v>
      </c>
      <c r="AC33" s="63">
        <v>6.4</v>
      </c>
      <c r="AD33" s="63"/>
      <c r="AE33" s="64">
        <v>3.3E-3</v>
      </c>
      <c r="AF33" s="64"/>
      <c r="AG33" s="79">
        <v>127</v>
      </c>
      <c r="AH33" s="78">
        <v>3.7000000000000002E-3</v>
      </c>
    </row>
    <row r="34" spans="1:34" ht="15.75" hidden="1" customHeight="1" x14ac:dyDescent="0.25">
      <c r="A34" s="65">
        <v>6</v>
      </c>
      <c r="B34" s="66" t="s">
        <v>70</v>
      </c>
      <c r="C34" s="70">
        <v>1875</v>
      </c>
      <c r="D34" s="80">
        <v>0.59830000000000005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>
        <v>0.59830000000000005</v>
      </c>
      <c r="Q34" s="80"/>
      <c r="R34" s="62" t="e">
        <f>#REF!*C34</f>
        <v>#REF!</v>
      </c>
      <c r="S34" s="59">
        <v>0.23</v>
      </c>
      <c r="T34" s="68">
        <f t="shared" si="14"/>
        <v>431.25</v>
      </c>
      <c r="U34" s="68"/>
      <c r="V34" s="62"/>
      <c r="W34" s="63">
        <v>8.6999999999999993</v>
      </c>
      <c r="X34" s="64">
        <v>3.3E-3</v>
      </c>
      <c r="Y34" s="64">
        <v>3.3E-3</v>
      </c>
      <c r="Z34" s="63">
        <v>8.6999999999999993</v>
      </c>
      <c r="AA34" s="63"/>
      <c r="AB34" s="64">
        <v>3.3E-3</v>
      </c>
      <c r="AC34" s="63">
        <v>8.6999999999999993</v>
      </c>
      <c r="AD34" s="63"/>
      <c r="AE34" s="64">
        <v>3.3E-3</v>
      </c>
      <c r="AF34" s="64"/>
      <c r="AG34" s="79">
        <v>127</v>
      </c>
      <c r="AH34" s="78">
        <v>2.5999999999999999E-3</v>
      </c>
    </row>
    <row r="35" spans="1:34" ht="15.75" hidden="1" customHeight="1" x14ac:dyDescent="0.25">
      <c r="A35" s="65">
        <v>7</v>
      </c>
      <c r="B35" s="66" t="s">
        <v>71</v>
      </c>
      <c r="C35" s="70">
        <v>2513</v>
      </c>
      <c r="D35" s="80">
        <v>0.59830000000000005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>
        <v>0.59830000000000005</v>
      </c>
      <c r="Q35" s="80"/>
      <c r="R35" s="62" t="e">
        <f>#REF!*C35</f>
        <v>#REF!</v>
      </c>
      <c r="S35" s="59">
        <v>0.23</v>
      </c>
      <c r="T35" s="68">
        <f t="shared" si="14"/>
        <v>577.99</v>
      </c>
      <c r="U35" s="68"/>
      <c r="V35" s="62"/>
      <c r="W35" s="63">
        <v>7</v>
      </c>
      <c r="X35" s="64">
        <v>3.3E-3</v>
      </c>
      <c r="Y35" s="64">
        <v>3.3E-3</v>
      </c>
      <c r="Z35" s="63">
        <v>7</v>
      </c>
      <c r="AA35" s="63"/>
      <c r="AB35" s="64">
        <v>3.3E-3</v>
      </c>
      <c r="AC35" s="63">
        <v>7</v>
      </c>
      <c r="AD35" s="63"/>
      <c r="AE35" s="64">
        <v>3.3E-3</v>
      </c>
      <c r="AF35" s="64"/>
      <c r="AG35" s="79">
        <v>127</v>
      </c>
      <c r="AH35" s="78">
        <v>2.5999999999999999E-3</v>
      </c>
    </row>
    <row r="36" spans="1:34" ht="15.75" hidden="1" customHeight="1" x14ac:dyDescent="0.25">
      <c r="A36" s="65">
        <v>8</v>
      </c>
      <c r="B36" s="66" t="s">
        <v>72</v>
      </c>
      <c r="C36" s="70">
        <v>595</v>
      </c>
      <c r="D36" s="80">
        <v>0.59830000000000005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>
        <v>0.59830000000000005</v>
      </c>
      <c r="Q36" s="80"/>
      <c r="R36" s="62" t="e">
        <f>#REF!*C36</f>
        <v>#REF!</v>
      </c>
      <c r="S36" s="59">
        <v>0.23</v>
      </c>
      <c r="T36" s="68">
        <f t="shared" si="14"/>
        <v>136.85</v>
      </c>
      <c r="U36" s="68"/>
      <c r="V36" s="62"/>
      <c r="W36" s="63">
        <v>0.5</v>
      </c>
      <c r="X36" s="64"/>
      <c r="Y36" s="64"/>
      <c r="Z36" s="63">
        <v>0.5</v>
      </c>
      <c r="AA36" s="63"/>
      <c r="AB36" s="64"/>
      <c r="AC36" s="63">
        <v>0.5</v>
      </c>
      <c r="AD36" s="63"/>
      <c r="AE36" s="64"/>
      <c r="AF36" s="64"/>
      <c r="AG36" s="79">
        <v>127</v>
      </c>
      <c r="AH36" s="78">
        <v>2.5999999999999999E-3</v>
      </c>
    </row>
    <row r="37" spans="1:34" ht="15.75" hidden="1" customHeight="1" x14ac:dyDescent="0.25">
      <c r="A37" s="65">
        <v>9</v>
      </c>
      <c r="B37" s="66" t="s">
        <v>73</v>
      </c>
      <c r="C37" s="70">
        <v>2240</v>
      </c>
      <c r="D37" s="80">
        <v>0.59830000000000005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>
        <v>0.59830000000000005</v>
      </c>
      <c r="Q37" s="80"/>
      <c r="R37" s="62" t="e">
        <f>#REF!*C37</f>
        <v>#REF!</v>
      </c>
      <c r="S37" s="59">
        <v>0.23</v>
      </c>
      <c r="T37" s="68">
        <f t="shared" si="14"/>
        <v>515.20000000000005</v>
      </c>
      <c r="U37" s="68"/>
      <c r="V37" s="62"/>
      <c r="W37" s="63">
        <v>5.8</v>
      </c>
      <c r="X37" s="64">
        <v>3.3E-3</v>
      </c>
      <c r="Y37" s="64">
        <v>3.3E-3</v>
      </c>
      <c r="Z37" s="63">
        <v>5.8</v>
      </c>
      <c r="AA37" s="63"/>
      <c r="AB37" s="64">
        <v>3.3E-3</v>
      </c>
      <c r="AC37" s="63">
        <v>5.8</v>
      </c>
      <c r="AD37" s="63"/>
      <c r="AE37" s="64">
        <v>3.3E-3</v>
      </c>
      <c r="AF37" s="64"/>
      <c r="AG37" s="79">
        <v>127</v>
      </c>
      <c r="AH37" s="78">
        <v>2.5999999999999999E-3</v>
      </c>
    </row>
    <row r="38" spans="1:34" ht="15.75" hidden="1" customHeight="1" x14ac:dyDescent="0.25">
      <c r="A38" s="65">
        <v>10</v>
      </c>
      <c r="B38" s="66" t="s">
        <v>74</v>
      </c>
      <c r="C38" s="70">
        <v>386</v>
      </c>
      <c r="D38" s="80">
        <v>0.59830000000000005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>
        <v>0.59830000000000005</v>
      </c>
      <c r="Q38" s="80"/>
      <c r="R38" s="62" t="e">
        <f>#REF!*C38</f>
        <v>#REF!</v>
      </c>
      <c r="S38" s="59">
        <v>0.23</v>
      </c>
      <c r="T38" s="68">
        <f t="shared" si="14"/>
        <v>88.78</v>
      </c>
      <c r="U38" s="68"/>
      <c r="V38" s="62"/>
      <c r="W38" s="69"/>
      <c r="X38" s="64"/>
      <c r="Y38" s="64"/>
      <c r="Z38" s="69"/>
      <c r="AA38" s="69"/>
      <c r="AB38" s="64"/>
      <c r="AC38" s="69"/>
      <c r="AD38" s="69"/>
      <c r="AE38" s="64"/>
      <c r="AF38" s="64"/>
      <c r="AG38" s="79">
        <v>127</v>
      </c>
      <c r="AH38" s="78">
        <v>2.5999999999999999E-3</v>
      </c>
    </row>
    <row r="39" spans="1:34" ht="15.75" hidden="1" customHeight="1" x14ac:dyDescent="0.25">
      <c r="A39" s="65">
        <v>11</v>
      </c>
      <c r="B39" s="66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62" t="e">
        <f>#REF!*C39</f>
        <v>#REF!</v>
      </c>
      <c r="S39" s="72"/>
      <c r="T39" s="62">
        <f t="shared" si="14"/>
        <v>0</v>
      </c>
      <c r="U39" s="62"/>
      <c r="V39" s="62"/>
      <c r="W39" s="69"/>
      <c r="X39" s="64"/>
      <c r="Y39" s="64"/>
      <c r="Z39" s="69"/>
      <c r="AA39" s="69"/>
      <c r="AB39" s="64"/>
      <c r="AC39" s="69"/>
      <c r="AD39" s="69"/>
      <c r="AE39" s="64"/>
      <c r="AF39" s="64"/>
      <c r="AG39" s="62"/>
      <c r="AH39" s="64"/>
    </row>
    <row r="40" spans="1:34" ht="15.75" hidden="1" customHeight="1" x14ac:dyDescent="0.25">
      <c r="A40" s="65">
        <v>12</v>
      </c>
      <c r="B40" s="6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2" t="e">
        <f>#REF!*C40</f>
        <v>#REF!</v>
      </c>
      <c r="S40" s="72"/>
      <c r="T40" s="62">
        <f t="shared" si="14"/>
        <v>0</v>
      </c>
      <c r="U40" s="62"/>
      <c r="V40" s="62"/>
      <c r="W40" s="69"/>
      <c r="X40" s="64"/>
      <c r="Y40" s="64"/>
      <c r="Z40" s="69"/>
      <c r="AA40" s="69"/>
      <c r="AB40" s="64"/>
      <c r="AC40" s="69"/>
      <c r="AD40" s="69"/>
      <c r="AE40" s="64"/>
      <c r="AF40" s="64"/>
      <c r="AG40" s="62"/>
      <c r="AH40" s="64"/>
    </row>
    <row r="41" spans="1:34" ht="15.75" hidden="1" customHeight="1" x14ac:dyDescent="0.25">
      <c r="A41" s="65">
        <v>13</v>
      </c>
      <c r="B41" s="66"/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2" t="e">
        <f>#REF!*C41</f>
        <v>#REF!</v>
      </c>
      <c r="S41" s="72"/>
      <c r="T41" s="62">
        <f t="shared" si="14"/>
        <v>0</v>
      </c>
      <c r="U41" s="62"/>
      <c r="V41" s="62"/>
      <c r="W41" s="69"/>
      <c r="X41" s="64"/>
      <c r="Y41" s="64"/>
      <c r="Z41" s="69"/>
      <c r="AA41" s="69"/>
      <c r="AB41" s="64"/>
      <c r="AC41" s="69"/>
      <c r="AD41" s="69"/>
      <c r="AE41" s="64"/>
      <c r="AF41" s="64"/>
      <c r="AG41" s="62"/>
      <c r="AH41" s="64"/>
    </row>
    <row r="42" spans="1:34" ht="15.75" hidden="1" customHeight="1" x14ac:dyDescent="0.25">
      <c r="A42" s="65">
        <v>14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62" t="e">
        <f>#REF!*C42</f>
        <v>#REF!</v>
      </c>
      <c r="S42" s="72"/>
      <c r="T42" s="62">
        <f t="shared" si="14"/>
        <v>0</v>
      </c>
      <c r="U42" s="62"/>
      <c r="V42" s="62"/>
      <c r="W42" s="69"/>
      <c r="X42" s="64"/>
      <c r="Y42" s="64"/>
      <c r="Z42" s="69"/>
      <c r="AA42" s="69"/>
      <c r="AB42" s="64"/>
      <c r="AC42" s="69"/>
      <c r="AD42" s="69"/>
      <c r="AE42" s="64"/>
      <c r="AF42" s="64"/>
      <c r="AG42" s="62"/>
      <c r="AH42" s="64"/>
    </row>
    <row r="43" spans="1:34" ht="15.75" hidden="1" customHeight="1" x14ac:dyDescent="0.25">
      <c r="A43" s="65">
        <v>15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62" t="e">
        <f>#REF!*C43</f>
        <v>#REF!</v>
      </c>
      <c r="S43" s="72"/>
      <c r="T43" s="62">
        <f t="shared" si="14"/>
        <v>0</v>
      </c>
      <c r="U43" s="62"/>
      <c r="V43" s="62"/>
      <c r="W43" s="69"/>
      <c r="X43" s="64"/>
      <c r="Y43" s="64"/>
      <c r="Z43" s="69"/>
      <c r="AA43" s="69"/>
      <c r="AB43" s="64"/>
      <c r="AC43" s="69"/>
      <c r="AD43" s="69"/>
      <c r="AE43" s="64"/>
      <c r="AF43" s="64"/>
      <c r="AG43" s="62"/>
      <c r="AH43" s="64"/>
    </row>
    <row r="44" spans="1:34" ht="15.75" hidden="1" customHeight="1" x14ac:dyDescent="0.25">
      <c r="A44" s="65">
        <v>16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62" t="e">
        <f>#REF!*C44</f>
        <v>#REF!</v>
      </c>
      <c r="S44" s="72"/>
      <c r="T44" s="62">
        <f t="shared" si="14"/>
        <v>0</v>
      </c>
      <c r="U44" s="62"/>
      <c r="V44" s="62"/>
      <c r="W44" s="69"/>
      <c r="X44" s="64"/>
      <c r="Y44" s="64"/>
      <c r="Z44" s="69"/>
      <c r="AA44" s="69"/>
      <c r="AB44" s="64"/>
      <c r="AC44" s="69"/>
      <c r="AD44" s="69"/>
      <c r="AE44" s="64"/>
      <c r="AF44" s="64"/>
      <c r="AG44" s="62"/>
      <c r="AH44" s="64"/>
    </row>
    <row r="45" spans="1:34" ht="15.75" hidden="1" customHeight="1" x14ac:dyDescent="0.25">
      <c r="A45" s="65">
        <v>17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62" t="e">
        <f>#REF!*C45</f>
        <v>#REF!</v>
      </c>
      <c r="S45" s="72"/>
      <c r="T45" s="62">
        <f t="shared" si="14"/>
        <v>0</v>
      </c>
      <c r="U45" s="62"/>
      <c r="V45" s="62"/>
      <c r="W45" s="69"/>
      <c r="X45" s="64"/>
      <c r="Y45" s="64"/>
      <c r="Z45" s="69"/>
      <c r="AA45" s="69"/>
      <c r="AB45" s="64"/>
      <c r="AC45" s="69"/>
      <c r="AD45" s="69"/>
      <c r="AE45" s="64"/>
      <c r="AF45" s="64"/>
      <c r="AG45" s="62"/>
      <c r="AH45" s="64"/>
    </row>
    <row r="46" spans="1:34" ht="15.75" hidden="1" customHeight="1" x14ac:dyDescent="0.25">
      <c r="A46" s="65">
        <v>18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62" t="e">
        <f>#REF!*C46</f>
        <v>#REF!</v>
      </c>
      <c r="S46" s="72"/>
      <c r="T46" s="62">
        <f t="shared" si="14"/>
        <v>0</v>
      </c>
      <c r="U46" s="62"/>
      <c r="V46" s="62"/>
      <c r="W46" s="69"/>
      <c r="X46" s="64"/>
      <c r="Y46" s="64"/>
      <c r="Z46" s="69"/>
      <c r="AA46" s="69"/>
      <c r="AB46" s="64"/>
      <c r="AC46" s="69"/>
      <c r="AD46" s="69"/>
      <c r="AE46" s="64"/>
      <c r="AF46" s="64"/>
      <c r="AG46" s="62"/>
      <c r="AH46" s="64"/>
    </row>
    <row r="47" spans="1:34" ht="15.75" hidden="1" customHeight="1" x14ac:dyDescent="0.25">
      <c r="A47" s="65">
        <v>19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62" t="e">
        <f>#REF!*C47</f>
        <v>#REF!</v>
      </c>
      <c r="S47" s="72"/>
      <c r="T47" s="62">
        <f t="shared" si="14"/>
        <v>0</v>
      </c>
      <c r="U47" s="62"/>
      <c r="V47" s="62"/>
      <c r="W47" s="69"/>
      <c r="X47" s="64"/>
      <c r="Y47" s="64"/>
      <c r="Z47" s="69"/>
      <c r="AA47" s="69"/>
      <c r="AB47" s="64"/>
      <c r="AC47" s="69"/>
      <c r="AD47" s="69"/>
      <c r="AE47" s="64"/>
      <c r="AF47" s="64"/>
      <c r="AG47" s="62"/>
      <c r="AH47" s="64"/>
    </row>
    <row r="48" spans="1:34" ht="16.5" hidden="1" customHeight="1" thickBot="1" x14ac:dyDescent="0.3">
      <c r="A48" s="180" t="s">
        <v>0</v>
      </c>
      <c r="B48" s="181"/>
      <c r="C48" s="73">
        <f>SUM(C29:C47)</f>
        <v>62443</v>
      </c>
      <c r="D48" s="73" t="s">
        <v>75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 t="s">
        <v>75</v>
      </c>
      <c r="Q48" s="73"/>
      <c r="R48" s="73" t="e">
        <f>SUM(R29:R47)</f>
        <v>#REF!</v>
      </c>
      <c r="S48" s="73" t="s">
        <v>75</v>
      </c>
      <c r="T48" s="73">
        <f>SUM(T29:T47)</f>
        <v>24177.175999999996</v>
      </c>
      <c r="U48" s="73"/>
      <c r="V48" s="73"/>
      <c r="W48" s="73">
        <f>SUM(W29:W47)</f>
        <v>148.70000000000002</v>
      </c>
      <c r="X48" s="73" t="s">
        <v>75</v>
      </c>
      <c r="Y48" s="73" t="s">
        <v>75</v>
      </c>
      <c r="Z48" s="73">
        <f>SUM(Z29:Z47)</f>
        <v>148.70000000000002</v>
      </c>
      <c r="AA48" s="73"/>
      <c r="AB48" s="73" t="s">
        <v>75</v>
      </c>
      <c r="AC48" s="73">
        <f>SUM(AC29:AC47)</f>
        <v>148.70000000000002</v>
      </c>
      <c r="AD48" s="73"/>
      <c r="AE48" s="73" t="s">
        <v>75</v>
      </c>
      <c r="AF48" s="73" t="s">
        <v>75</v>
      </c>
      <c r="AG48" s="73">
        <f>SUM(AG29:AG47)</f>
        <v>1270</v>
      </c>
      <c r="AH48" s="73" t="s">
        <v>75</v>
      </c>
    </row>
    <row r="49" spans="3:35" ht="12.75" hidden="1" customHeight="1" x14ac:dyDescent="0.2">
      <c r="C49" s="5"/>
      <c r="T49" s="5"/>
      <c r="U49" s="5"/>
      <c r="V49" s="5"/>
    </row>
    <row r="50" spans="3:35" x14ac:dyDescent="0.2">
      <c r="C50" s="9"/>
      <c r="T50" s="5"/>
      <c r="U50" s="5"/>
      <c r="V50" s="5"/>
    </row>
    <row r="51" spans="3:35" x14ac:dyDescent="0.2">
      <c r="S51" s="1" t="s">
        <v>76</v>
      </c>
    </row>
    <row r="52" spans="3:35" x14ac:dyDescent="0.2">
      <c r="R52" s="1" t="s">
        <v>76</v>
      </c>
      <c r="W52" s="1" t="s">
        <v>76</v>
      </c>
      <c r="Z52" s="1" t="s">
        <v>76</v>
      </c>
      <c r="AC52" s="1" t="s">
        <v>76</v>
      </c>
      <c r="AF52" s="5"/>
    </row>
    <row r="53" spans="3:35" x14ac:dyDescent="0.2">
      <c r="D53" s="5" t="s">
        <v>76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 t="s">
        <v>76</v>
      </c>
      <c r="Q53" s="5"/>
      <c r="R53" s="5"/>
    </row>
    <row r="54" spans="3:35" x14ac:dyDescent="0.2">
      <c r="D54" s="5" t="s">
        <v>76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 t="s">
        <v>76</v>
      </c>
      <c r="Q54" s="5"/>
      <c r="R54" s="1" t="s">
        <v>76</v>
      </c>
      <c r="S54" s="1" t="s">
        <v>76</v>
      </c>
      <c r="W54" s="1" t="s">
        <v>76</v>
      </c>
      <c r="Z54" s="1" t="s">
        <v>76</v>
      </c>
      <c r="AC54" s="1" t="s">
        <v>76</v>
      </c>
      <c r="AG54" s="1" t="s">
        <v>76</v>
      </c>
    </row>
    <row r="55" spans="3:35" x14ac:dyDescent="0.2">
      <c r="D55" s="5" t="s">
        <v>76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 t="s">
        <v>76</v>
      </c>
      <c r="Q55" s="5"/>
    </row>
    <row r="56" spans="3:35" x14ac:dyDescent="0.2">
      <c r="AF56" s="1" t="s">
        <v>76</v>
      </c>
    </row>
    <row r="57" spans="3:35" x14ac:dyDescent="0.2">
      <c r="X57" s="1" t="s">
        <v>76</v>
      </c>
      <c r="Y57" s="1" t="s">
        <v>76</v>
      </c>
      <c r="AB57" s="1" t="s">
        <v>76</v>
      </c>
      <c r="AE57" s="1" t="s">
        <v>76</v>
      </c>
    </row>
    <row r="58" spans="3:35" x14ac:dyDescent="0.2">
      <c r="X58" s="1" t="s">
        <v>76</v>
      </c>
      <c r="Y58" s="1" t="s">
        <v>76</v>
      </c>
      <c r="AB58" s="1" t="s">
        <v>76</v>
      </c>
      <c r="AE58" s="1" t="s">
        <v>76</v>
      </c>
      <c r="AF58" s="5" t="s">
        <v>76</v>
      </c>
    </row>
    <row r="60" spans="3:35" x14ac:dyDescent="0.2">
      <c r="AF60" s="1" t="s">
        <v>76</v>
      </c>
      <c r="AI60" s="1" t="s">
        <v>76</v>
      </c>
    </row>
    <row r="64" spans="3:35" x14ac:dyDescent="0.2">
      <c r="AI64" s="1" t="s">
        <v>76</v>
      </c>
    </row>
  </sheetData>
  <mergeCells count="63">
    <mergeCell ref="AG24:AG26"/>
    <mergeCell ref="AH24:AH26"/>
    <mergeCell ref="T24:T26"/>
    <mergeCell ref="U24:U26"/>
    <mergeCell ref="V24:V26"/>
    <mergeCell ref="A27:B27"/>
    <mergeCell ref="A28:B28"/>
    <mergeCell ref="A48:B48"/>
    <mergeCell ref="Z24:Z26"/>
    <mergeCell ref="AF24:AF26"/>
    <mergeCell ref="C24:C26"/>
    <mergeCell ref="D24:D26"/>
    <mergeCell ref="W24:W26"/>
    <mergeCell ref="X24:X26"/>
    <mergeCell ref="R24:R26"/>
    <mergeCell ref="S24:S26"/>
    <mergeCell ref="P24:P26"/>
    <mergeCell ref="Y24:Y26"/>
    <mergeCell ref="AC24:AC26"/>
    <mergeCell ref="AE24:AE26"/>
    <mergeCell ref="AB24:AB26"/>
    <mergeCell ref="A8:B8"/>
    <mergeCell ref="A7:B7"/>
    <mergeCell ref="A17:B17"/>
    <mergeCell ref="A24:A26"/>
    <mergeCell ref="B24:B26"/>
    <mergeCell ref="A4:A6"/>
    <mergeCell ref="B4:B6"/>
    <mergeCell ref="C4:C6"/>
    <mergeCell ref="D4:D6"/>
    <mergeCell ref="T4:T6"/>
    <mergeCell ref="E4:E6"/>
    <mergeCell ref="R4:R6"/>
    <mergeCell ref="S4:S6"/>
    <mergeCell ref="N4:N6"/>
    <mergeCell ref="O4:O6"/>
    <mergeCell ref="P4:P6"/>
    <mergeCell ref="F4:F6"/>
    <mergeCell ref="G4:G6"/>
    <mergeCell ref="H4:H6"/>
    <mergeCell ref="AK4:AK6"/>
    <mergeCell ref="AG4:AG6"/>
    <mergeCell ref="AB4:AB6"/>
    <mergeCell ref="U4:U6"/>
    <mergeCell ref="V4:V6"/>
    <mergeCell ref="W4:W6"/>
    <mergeCell ref="X4:X6"/>
    <mergeCell ref="AJ4:AJ6"/>
    <mergeCell ref="AI4:AI6"/>
    <mergeCell ref="AH4:AH6"/>
    <mergeCell ref="AF4:AF6"/>
    <mergeCell ref="Z4:Z6"/>
    <mergeCell ref="Y4:Y6"/>
    <mergeCell ref="AE4:AE6"/>
    <mergeCell ref="AA4:AA6"/>
    <mergeCell ref="AC4:AC6"/>
    <mergeCell ref="AD4:AD6"/>
    <mergeCell ref="Q4:Q6"/>
    <mergeCell ref="I4:I6"/>
    <mergeCell ref="J4:J6"/>
    <mergeCell ref="K4:K6"/>
    <mergeCell ref="L4:L6"/>
    <mergeCell ref="M4:M6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Регион ФФПП </vt:lpstr>
      <vt:lpstr>ИНП</vt:lpstr>
      <vt:lpstr>ИБР</vt:lpstr>
      <vt:lpstr>ИБР!Заголовки_для_печати</vt:lpstr>
      <vt:lpstr>ИНП!Заголовки_для_печати</vt:lpstr>
      <vt:lpstr>'Регион ФФПП '!Заголовки_для_печати</vt:lpstr>
      <vt:lpstr>ИБР!Область_печати</vt:lpstr>
      <vt:lpstr>ИНП!Область_печати</vt:lpstr>
      <vt:lpstr>'Регион ФФПП 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User</cp:lastModifiedBy>
  <cp:lastPrinted>2017-02-03T12:19:34Z</cp:lastPrinted>
  <dcterms:created xsi:type="dcterms:W3CDTF">1996-11-09T08:12:45Z</dcterms:created>
  <dcterms:modified xsi:type="dcterms:W3CDTF">2019-11-14T11:18:29Z</dcterms:modified>
</cp:coreProperties>
</file>