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Дох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<sst xmlns="http://schemas.openxmlformats.org/spreadsheetml/2006/main" count="291" uniqueCount="254">
  <si>
    <t>Наименование доходов</t>
  </si>
  <si>
    <t xml:space="preserve">Налог на доходы  физических  лиц 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</si>
  <si>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</si>
  <si>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</si>
  <si>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</si>
  <si>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</si>
  <si>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</si>
  <si>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</si>
  <si>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</si>
  <si>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</si>
  <si>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</si>
  <si>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</si>
  <si>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</si>
  <si>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</si>
  <si>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 xml:space="preserve">                                                      ИТОГО</t>
  </si>
  <si>
    <t>Безвозмездные поступления  от других бюджетов бюджетной системы Российской Федерации</t>
  </si>
  <si>
    <t>Доходы от продажи материальных и нематериальных активов</t>
  </si>
  <si>
    <t>ГОСУДАРСТВЕННАЯ ПОШЛИНА</t>
  </si>
  <si>
    <t xml:space="preserve"> НАЛОГОВЫЕ И НЕНАЛОГОВЫЕ ДОХОДЫ                                       </t>
  </si>
  <si>
    <t>1 01 00000 00 0000 000</t>
  </si>
  <si>
    <t xml:space="preserve"> 1 00 00000 00 0000 000</t>
  </si>
  <si>
    <t xml:space="preserve"> 1 01 02000 01 0000 110</t>
  </si>
  <si>
    <t>БЕЗВОЗМЕЗДНЫЕ ПОСТУПЛЕНИЯ</t>
  </si>
  <si>
    <t xml:space="preserve"> 2 00 00000 00 0000 000</t>
  </si>
  <si>
    <t xml:space="preserve"> 2 02 00000 00 0000 000</t>
  </si>
  <si>
    <t>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</si>
  <si>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1 08 00000 00 0000 000</t>
  </si>
  <si>
    <t xml:space="preserve"> 1 08 03000 01 0000 110</t>
  </si>
  <si>
    <t xml:space="preserve"> 1 11 00000 00 0000 000</t>
  </si>
  <si>
    <t xml:space="preserve"> 1  11 05000 00 0000 120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</si>
  <si>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</si>
  <si>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1 11 07000 00 0000 120</t>
  </si>
  <si>
    <t xml:space="preserve"> 1 11 07015 05 0000 120</t>
  </si>
  <si>
    <t xml:space="preserve"> 1 11 05035 05 0000 120</t>
  </si>
  <si>
    <t xml:space="preserve"> 1 12 00000 00 0000 000</t>
  </si>
  <si>
    <t xml:space="preserve"> 1 14 06000 00 0000 430</t>
  </si>
  <si>
    <t xml:space="preserve"> 1 16 00000 00 0000 000</t>
  </si>
  <si>
    <t xml:space="preserve"> 1 16 03000 00 0000 140</t>
  </si>
  <si>
    <t xml:space="preserve"> 1 16 03010 01 0000 140</t>
  </si>
  <si>
    <t xml:space="preserve"> 1 16 90000 00 0000 140</t>
  </si>
  <si>
    <t xml:space="preserve"> 1 16 90050 05 0000 140</t>
  </si>
  <si>
    <t>Код бюджетной классификации Российской Федерации</t>
  </si>
  <si>
    <t xml:space="preserve"> 1 05 02020 02 0000 110</t>
  </si>
  <si>
    <t xml:space="preserve"> 1 05 03010 01 0000 110</t>
  </si>
  <si>
    <t xml:space="preserve"> 1 05 02010 02 0000 110</t>
  </si>
  <si>
    <t xml:space="preserve">Плата за выбросы загрязняющих веществ в атмосферный воздух стационарными объектами </t>
  </si>
  <si>
    <t xml:space="preserve">Плата  за размещение отходов производства и потребления 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</si>
  <si>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</si>
  <si>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</si>
  <si>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Единый налог на вмененный доход для отдельных видов деятельности ( за налоговые периоды, истекшие до 1 января 2011 года)</t>
  </si>
  <si>
    <t>1 12 01010 01 0000 120</t>
  </si>
  <si>
    <t>1 12 01030 01 0000 120</t>
  </si>
  <si>
    <t>1 12 01040 01 0000 120</t>
  </si>
  <si>
    <t xml:space="preserve"> 1 14 00000 00 0000 000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</si>
  <si>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</si>
  <si>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</si>
  <si>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</si>
  <si>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</si>
  <si>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</si>
  <si>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1 08 03010 01 0000 110</t>
  </si>
  <si>
    <t>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</si>
  <si>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Дотации на выравнивание бюджетной обеспеченности</t>
  </si>
  <si>
    <t>1 05 00000 00 0000 000</t>
  </si>
  <si>
    <t xml:space="preserve"> 1 05 02000 02 0000 110</t>
  </si>
  <si>
    <t xml:space="preserve"> 1 05 03000 01 0000 110</t>
  </si>
  <si>
    <t xml:space="preserve"> 1  11 05010 00 0000 120</t>
  </si>
  <si>
    <t xml:space="preserve"> 1 11 05030 00 0000 120</t>
  </si>
  <si>
    <t xml:space="preserve"> 1 11 07010 00 0000 120</t>
  </si>
  <si>
    <t>1 12 01000 01 0000 120</t>
  </si>
  <si>
    <t>Плата за негативное воздействие на окружающую среду</t>
  </si>
  <si>
    <t>Плата за сбросы загрязняющих веществ в водные объекты</t>
  </si>
  <si>
    <t xml:space="preserve"> 1 13 01995 05 0000 130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</si>
  <si>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</si>
  <si>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 муниципальных районов </t>
  </si>
  <si>
    <t xml:space="preserve">Прочие доходы от оказания платных услуг (работ) </t>
  </si>
  <si>
    <t xml:space="preserve"> 1 13 01990 00 0000 130</t>
  </si>
  <si>
    <t xml:space="preserve"> 1 14 06010 00 0000 430</t>
  </si>
  <si>
    <t xml:space="preserve">Доходы от продажи земельных участков, государственная собственность на которые не разграничена </t>
  </si>
  <si>
    <t>Денежные взыскания (штрафы) за нарушение земельного законодательства</t>
  </si>
  <si>
    <t>Субвенции бюджетам муниципальных районов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</si>
  <si>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</si>
  <si>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1 13 00000 00 0000 000</t>
  </si>
  <si>
    <t>1 16 25000 00 0000 140</t>
  </si>
  <si>
    <t>1 16 25060 01 0000 140</t>
  </si>
  <si>
    <t>1 01 02010 01 0000 110</t>
  </si>
  <si>
    <t>1 01 02040 01 0000 110</t>
  </si>
  <si>
    <t>1 01 02020 01 0000 110</t>
  </si>
  <si>
    <t>1 05 04000 02 0000 110</t>
  </si>
  <si>
    <t>1 05 04020 02 0000 110</t>
  </si>
  <si>
    <t>1 03 02230 01 0000 110</t>
  </si>
  <si>
    <t>1 03 02000 01 0000 110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</si>
  <si>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использования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</si>
  <si>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Налоги  на товары  (работы, услуги), реализуемые  на территории Российской Федерации</t>
  </si>
  <si>
    <t>Доходы от уплаты акцизов 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</si>
  <si>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</si>
  <si>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сдачи в аренду имущества, находящегося в оперативном управлении  органов управления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</si>
  <si>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</si>
  <si>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Акцизы  по подакцизным товарам  (продукции),  производимым на территории Российской Федерации</t>
  </si>
  <si>
    <t>НАЛОГИ НА ПРИБЫЛЬ, ДОХОДЫ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</si>
  <si>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</si>
  <si>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муниципальных районов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</si>
  <si>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 бюджетам муниципальных районов на осуществление отдельных государственных полномочий Брянской области в сфере 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</si>
  <si>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</si>
  <si>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 на предоставление мер социальной поддержки работникам образовательных организаций, работающим в сельских населенных пунктах и  поселках городского типа на территории Брянской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</si>
  <si>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</si>
  <si>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1 03 00000 00 0000 000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</si>
  <si>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</si>
  <si>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</si>
  <si>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 от уплаты акцизов  на прямогонный бензин, подлежащие распределению  между бюджетами  субъектов  Российской Федерации и местными бюджетами с учетом установленных  дифференцированных нормативов отчислений 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</si>
  <si>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</si>
  <si>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</si>
  <si>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 228 Налогового кодекса Российской Федерации</t>
  </si>
  <si>
    <t>Налог  на доходы физических лиц в виде фиксированных авансовых платежей с доходов, полученных физическими лицами 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</si>
  <si>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1 03 02250 01 0000 110</t>
  </si>
  <si>
    <t>Денежные  взыскания (штрафы) за нарушение законодательства о налогах и сборах, предусмотренные статьями 116, 118,  статьей 119.1,пунктами 1 и 2 статьи 120, статьями 125, 126, 128, 129, 129.1, 132, 133, 134, 135, 135.1 Налогового кодекса Российской Федерации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</si>
  <si>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</si>
  <si>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</si>
  <si>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1  11 05013 13 0000 120</t>
  </si>
  <si>
    <t>Доходы, получаемые в виде арендной платы за земельные участки, государственная собственность на которые не разграничена  и которые  расположены в границах городских поселений, а также средства  от продажи права на заключение договоров аренды указанных земельных участков</t>
  </si>
  <si>
    <t>1 16 28 000 01 0000 140</t>
  </si>
  <si>
    <t>Денежные взыскания (штрафы) за нарушение законодательства   в области обеспечения  санитарно-эпидемиологического благополучия  человека и законодательства в сфере защиты прав потребителей</t>
  </si>
  <si>
    <t>1 16 43 000 01 0000 140</t>
  </si>
  <si>
    <t>Денежные взыскания (штрафы) за нарушение законодательства Российской Федерации о об административных нарушениях, предусмотренные статьей  20,25 кодекса Российской Федерации об административных правонарушениях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</si>
  <si>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</si>
  <si>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Доходы от уплаты  акцизов на автомобильный бензин, подлежащие  распределению  между бюджетами  субъектов  Российской Федерации  и местными бюджетами с учетом установленных  дифференцированных нормативов отчислений  в местные бюджеты</t>
  </si>
  <si>
    <t>Налог, взимаемый в связи с применением патентной системы налогообложения</t>
  </si>
  <si>
    <t>Субвенции бюджетам муниципальных районов на 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</si>
  <si>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Прочие субсидии бюджетам муниципальных районов</t>
  </si>
  <si>
    <t>Субсидии на мероприятия по проведению оздоровительной компании детей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</si>
  <si>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</si>
  <si>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</si>
  <si>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</si>
  <si>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</si>
  <si>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субсидии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</si>
  <si>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</si>
  <si>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</si>
  <si>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</si>
  <si>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</si>
  <si>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</si>
  <si>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</si>
  <si>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</si>
  <si>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</si>
  <si>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</si>
  <si>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</si>
  <si>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2017 год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</si>
  <si>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казенных), в части реализации основных средств по указанному имуществу</t>
  </si>
  <si>
    <t>2018 год</t>
  </si>
  <si>
    <t>2019 год</t>
  </si>
  <si>
    <t>2020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</si>
  <si>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</si>
  <si>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</si>
  <si>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</t>
  </si>
  <si>
    <t>5</t>
  </si>
  <si>
    <t xml:space="preserve"> 1  11 05013 05 0000 120</t>
  </si>
  <si>
    <t>Доходы, получаемые в виде арендной платы за земельные участки, государственная собственность на которые не разграничена  и которые  расположены в границах сельских поселений и межселенных территорий муниципальных районов, а также средства  от продажи права на заключение договоров аренды указанных земельных участков</t>
  </si>
  <si>
    <t xml:space="preserve">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</si>
  <si>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</si>
  <si>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2018 год уточнение май</t>
  </si>
  <si>
    <t>2019 год уточнение май</t>
  </si>
  <si>
    <t>2 02 20000 00 0000 000</t>
  </si>
  <si>
    <t>2021 год</t>
  </si>
  <si>
    <t>1 16 08000 01 0000 140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</si>
  <si>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</si>
  <si>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Прочие денежные взыскания (штрафы) за правонарушения в области дорожного движения</t>
  </si>
  <si>
    <t>1 16 30 030 01 0000 140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</si>
  <si>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</si>
  <si>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1 16 33 050 05 0000 140</t>
  </si>
  <si>
    <t>2 02 10000 00 0000 150</t>
  </si>
  <si>
    <t>2 02 15001 00 0000 150</t>
  </si>
  <si>
    <t>2 02 15001 05 0000 150</t>
  </si>
  <si>
    <t>2 02 15002 00 0000 150</t>
  </si>
  <si>
    <t>2 02 15002 05 0000 150</t>
  </si>
  <si>
    <t>2 02 29999 00 0000 150</t>
  </si>
  <si>
    <t>2 02 29999 05 0000 150</t>
  </si>
  <si>
    <t>2 02 30000 00 0000 150</t>
  </si>
  <si>
    <t>2 02 35118 05 0000 150</t>
  </si>
  <si>
    <t>2 02 35120 00 0000 150</t>
  </si>
  <si>
    <t>2 02 35120 05 0000 150</t>
  </si>
  <si>
    <t>2 02 35260 00 0000 150</t>
  </si>
  <si>
    <t>2 02 35260 05 0000 150</t>
  </si>
  <si>
    <t>2 02 30024 00 0000 150</t>
  </si>
  <si>
    <t>2 02 30024 05 0000 150</t>
  </si>
  <si>
    <t>рублей</t>
  </si>
  <si>
    <t>2 02 35118 00 0000 150</t>
  </si>
  <si>
    <t>2 02 30029 00 0000 150</t>
  </si>
  <si>
    <t>2 02 30029 05 0000 150</t>
  </si>
  <si>
    <t>2 02 35082 05 0000 150</t>
  </si>
  <si>
    <t>2 02 35082 00 0000 150</t>
  </si>
  <si>
    <t>2019 год уточнение февраль</t>
  </si>
  <si>
    <t>2 02 20077 00 0000 150</t>
  </si>
  <si>
    <t>2 02 20077 05 0000 150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</si>
  <si>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</si>
  <si>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</si>
  <si>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Иные межбюджетные трансферты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</si>
  <si>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</si>
  <si>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</si>
  <si>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</si>
  <si>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</si>
  <si>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2 02 25495 05 0000 150</t>
  </si>
  <si>
    <t>2 02 25495 00 0000 150</t>
  </si>
  <si>
    <t>2 02 25497 00 0000 150</t>
  </si>
  <si>
    <t>2 02 25497 05 0000 150</t>
  </si>
  <si>
    <t>2 02 25519 00 0000 150</t>
  </si>
  <si>
    <t>2 02 25519 05 0000 150</t>
  </si>
  <si>
    <t>2 02 25467 05 0000 150</t>
  </si>
  <si>
    <t>2 02 25467 00 0000 150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</si>
  <si>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</si>
  <si>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</si>
  <si>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</si>
  <si>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</si>
  <si>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</si>
  <si>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</si>
  <si>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 Субсидия бюджетам на поддержку отрасли культуры</t>
  </si>
  <si>
    <t xml:space="preserve">  Субсидия бюджетам муниципальных районов на поддержку отрасли культуры</t>
  </si>
  <si>
    <t>Субсидди на ремонт кровель муниципальных образовательных организаций Брянской области</t>
  </si>
  <si>
    <t>Субсидии на реализацию отдельных мероприятий по развитию спорта</t>
  </si>
  <si>
    <t xml:space="preserve"> 2 02 40014 00 0000 150</t>
  </si>
  <si>
    <t xml:space="preserve"> 2 02 40014 05 0000 150</t>
  </si>
  <si>
    <t>2 02 45159 00 0000 150</t>
  </si>
  <si>
    <t>2 02 45159 05 0000 150</t>
  </si>
  <si>
    <t xml:space="preserve"> 2 02 40000 00 0000 150</t>
  </si>
  <si>
    <t>2019 год уточнение июль</t>
  </si>
  <si>
    <t>Субсидии на реализацию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</si>
  <si>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2019 год уточнение ноябрь</t>
  </si>
  <si>
    <t>Субсидии на реализацию отдельных мероприятий по развитию образования</t>
  </si>
  <si>
    <t>2 02 45550 05 0000 150</t>
  </si>
  <si>
    <t>Межбюджетные трансферты, передаваемые бюджетам муниципальных районов за достижение  показателей деятельности органов исполнительной власти  субъектов Российской Федерации</t>
  </si>
  <si>
    <t>1 12 01070 01 0000 120</t>
  </si>
  <si>
    <t xml:space="preserve">Плата за выбросы загрязняющих веществ образующихся  при сжигании на факельных установках и (или)  рассеянного  попутного  нефтяного газа </t>
  </si>
  <si>
    <t>Уточненные назначения на 2019 год</t>
  </si>
  <si>
    <t>Кассовое исполнение за 2019 год</t>
  </si>
  <si>
    <t>Процент кассового исполнения к уточненным назначениям</t>
  </si>
  <si>
    <t>1 09 00000 00 0000 000</t>
  </si>
  <si>
    <t>1 09 06000 02 0000 110</t>
  </si>
  <si>
    <t>1 09 06010 02 0000 110</t>
  </si>
  <si>
    <t>Налог с продаж</t>
  </si>
  <si>
    <t>Прочие налоги и сборы (по отмененным налогам и сборам субъектов Российской Федерации)</t>
  </si>
  <si>
    <t>ЗАДОЛЖЕННОСТЬ И ПЕРЕРАСЧЕТЫ ПО ОТМЕНЕННЫМ НАЛОГАМ, СБОРАМ И ИНЫМ ОБЯЗАТЕЛЬНЫМ ПЛАТЕЖАМ</t>
  </si>
  <si>
    <t>1 13 02000 00 0000 130</t>
  </si>
  <si>
    <t>1 13 02065 05 0000 130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</si>
  <si>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</si>
  <si>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</si>
  <si>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1 16 25050 01 0000 140</t>
  </si>
  <si>
    <t>Денежные взыскания (штрафы) за нарушение законодательства в области охраны окружающей среды</t>
  </si>
  <si>
    <t>Отчет об исполнении доходов, предусмотренных приложением 7 (с учетом изменений, предусмотренных приложениями 7.1.-7.9.) к Решению Суражского районного Совета народных депутатов "О бюджете муниципального образования "Суражский муниципальный район"  на 2019 год и на плановый период 2020 и 2021 годов" "Прогнозируемые доходы районного бюджета  на 2019 год и на плановый период 2020 и 2021 годов"</t>
  </si>
  <si>
    <t>Бюджетные ассигнования, утвержденные первоначальным решением о бюджете</t>
  </si>
  <si>
    <t>3</t>
  </si>
  <si>
    <t>1 14 02053 05 000410</t>
  </si>
  <si>
    <t>1 17 00000 00 0000 000</t>
  </si>
  <si>
    <t>ПРОЧИЕ НЕНАЛОГОВЫЕ ДОХОДЫ</t>
  </si>
  <si>
    <t>1 17 05000 00 0000 180</t>
  </si>
  <si>
    <t xml:space="preserve">Прочие неналоговые доходы </t>
  </si>
  <si>
    <t>1 17 05050 05 0000 180</t>
  </si>
  <si>
    <t>Прочие неналоговые доходы бюджетов муниципальных районов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</si>
</sst>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>
      <alignment horizontal="left"/>
      <protection/>
    </xf>
    <xf numFmtId="0" fontId="4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horizontal="left"/>
      <protection/>
    </xf>
    <xf numFmtId="49" fontId="7" fillId="0" borderId="1">
      <alignment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9" fontId="7" fillId="0" borderId="0">
      <alignment horizontal="right"/>
      <protection/>
    </xf>
    <xf numFmtId="0" fontId="7" fillId="0" borderId="1">
      <alignment/>
      <protection/>
    </xf>
    <xf numFmtId="4" fontId="7" fillId="0" borderId="4">
      <alignment horizontal="right"/>
      <protection/>
    </xf>
    <xf numFmtId="49" fontId="7" fillId="0" borderId="5">
      <alignment horizontal="center"/>
      <protection/>
    </xf>
    <xf numFmtId="4" fontId="7" fillId="0" borderId="6">
      <alignment horizontal="right"/>
      <protection/>
    </xf>
    <xf numFmtId="0" fontId="9" fillId="0" borderId="0">
      <alignment horizontal="center"/>
      <protection/>
    </xf>
    <xf numFmtId="0" fontId="9" fillId="0" borderId="1">
      <alignment/>
      <protection/>
    </xf>
    <xf numFmtId="0" fontId="7" fillId="0" borderId="7">
      <alignment horizontal="left" wrapText="1"/>
      <protection/>
    </xf>
    <xf numFmtId="0" fontId="7" fillId="0" borderId="8">
      <alignment horizontal="left" wrapText="1" indent="1"/>
      <protection/>
    </xf>
    <xf numFmtId="0" fontId="7" fillId="0" borderId="7">
      <alignment horizontal="left" wrapText="1" indent="2"/>
      <protection/>
    </xf>
    <xf numFmtId="0" fontId="7" fillId="0" borderId="9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1">
      <alignment horizontal="left"/>
      <protection/>
    </xf>
    <xf numFmtId="49" fontId="7" fillId="0" borderId="10">
      <alignment horizontal="center" wrapText="1"/>
      <protection/>
    </xf>
    <xf numFmtId="49" fontId="7" fillId="0" borderId="10">
      <alignment horizontal="left" wrapText="1"/>
      <protection/>
    </xf>
    <xf numFmtId="49" fontId="7" fillId="0" borderId="10">
      <alignment horizontal="center" shrinkToFit="1"/>
      <protection/>
    </xf>
    <xf numFmtId="49" fontId="7" fillId="0" borderId="1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49" fontId="7" fillId="0" borderId="1">
      <alignment/>
      <protection/>
    </xf>
    <xf numFmtId="49" fontId="7" fillId="0" borderId="2">
      <alignment horizontal="center" shrinkToFit="1"/>
      <protection/>
    </xf>
    <xf numFmtId="0" fontId="7" fillId="0" borderId="1">
      <alignment horizontal="center"/>
      <protection/>
    </xf>
    <xf numFmtId="49" fontId="7" fillId="0" borderId="11">
      <alignment horizontal="center"/>
      <protection/>
    </xf>
    <xf numFmtId="49" fontId="7" fillId="0" borderId="0">
      <alignment horizontal="left"/>
      <protection/>
    </xf>
    <xf numFmtId="49" fontId="7" fillId="0" borderId="4">
      <alignment horizontal="center"/>
      <protection/>
    </xf>
    <xf numFmtId="0" fontId="9" fillId="0" borderId="12">
      <alignment horizontal="center" vertical="center" textRotation="90" wrapText="1"/>
      <protection/>
    </xf>
    <xf numFmtId="0" fontId="9" fillId="0" borderId="11">
      <alignment horizontal="center" vertical="center" textRotation="90" wrapText="1"/>
      <protection/>
    </xf>
    <xf numFmtId="0" fontId="7" fillId="0" borderId="0">
      <alignment vertical="center"/>
      <protection/>
    </xf>
    <xf numFmtId="0" fontId="9" fillId="0" borderId="12">
      <alignment horizontal="center" vertical="center" textRotation="90"/>
      <protection/>
    </xf>
    <xf numFmtId="49" fontId="7" fillId="0" borderId="13">
      <alignment horizontal="center" vertical="center" wrapText="1"/>
      <protection/>
    </xf>
    <xf numFmtId="0" fontId="9" fillId="0" borderId="14">
      <alignment/>
      <protection/>
    </xf>
    <xf numFmtId="49" fontId="10" fillId="0" borderId="15">
      <alignment horizontal="left" vertical="center" wrapText="1"/>
      <protection/>
    </xf>
    <xf numFmtId="49" fontId="7" fillId="0" borderId="16">
      <alignment horizontal="left" vertical="center" wrapText="1" indent="2"/>
      <protection/>
    </xf>
    <xf numFmtId="49" fontId="7" fillId="0" borderId="9">
      <alignment horizontal="left" vertical="center" wrapText="1" indent="3"/>
      <protection/>
    </xf>
    <xf numFmtId="49" fontId="7" fillId="0" borderId="15">
      <alignment horizontal="left" vertical="center" wrapText="1" indent="3"/>
      <protection/>
    </xf>
    <xf numFmtId="49" fontId="7" fillId="0" borderId="17">
      <alignment horizontal="left" vertical="center" wrapText="1" indent="3"/>
      <protection/>
    </xf>
    <xf numFmtId="0" fontId="10" fillId="0" borderId="14">
      <alignment horizontal="left" vertical="center" wrapText="1"/>
      <protection/>
    </xf>
    <xf numFmtId="49" fontId="7" fillId="0" borderId="11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1">
      <alignment horizontal="left" vertical="center" wrapText="1" indent="3"/>
      <protection/>
    </xf>
    <xf numFmtId="49" fontId="10" fillId="0" borderId="14">
      <alignment horizontal="left" vertical="center" wrapText="1"/>
      <protection/>
    </xf>
    <xf numFmtId="49" fontId="7" fillId="0" borderId="18">
      <alignment horizontal="center" vertical="center" wrapText="1"/>
      <protection/>
    </xf>
    <xf numFmtId="49" fontId="9" fillId="0" borderId="19">
      <alignment horizontal="center"/>
      <protection/>
    </xf>
    <xf numFmtId="49" fontId="9" fillId="0" borderId="20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49" fontId="7" fillId="0" borderId="10">
      <alignment horizontal="center" vertical="center" wrapText="1"/>
      <protection/>
    </xf>
    <xf numFmtId="49" fontId="7" fillId="0" borderId="20">
      <alignment horizontal="center" vertical="center" wrapText="1"/>
      <protection/>
    </xf>
    <xf numFmtId="49" fontId="7" fillId="0" borderId="22">
      <alignment horizontal="center" vertical="center" wrapText="1"/>
      <protection/>
    </xf>
    <xf numFmtId="49" fontId="7" fillId="0" borderId="23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1">
      <alignment horizontal="center" vertical="center" wrapText="1"/>
      <protection/>
    </xf>
    <xf numFmtId="49" fontId="9" fillId="0" borderId="19">
      <alignment horizontal="center" vertical="center" wrapText="1"/>
      <protection/>
    </xf>
    <xf numFmtId="0" fontId="7" fillId="0" borderId="13">
      <alignment horizontal="center" vertical="top"/>
      <protection/>
    </xf>
    <xf numFmtId="49" fontId="7" fillId="0" borderId="13">
      <alignment horizontal="center" vertical="top" wrapText="1"/>
      <protection/>
    </xf>
    <xf numFmtId="4" fontId="7" fillId="0" borderId="24">
      <alignment horizontal="right"/>
      <protection/>
    </xf>
    <xf numFmtId="0" fontId="7" fillId="0" borderId="25">
      <alignment/>
      <protection/>
    </xf>
    <xf numFmtId="4" fontId="7" fillId="0" borderId="18">
      <alignment horizontal="right"/>
      <protection/>
    </xf>
    <xf numFmtId="4" fontId="7" fillId="0" borderId="23">
      <alignment horizontal="right" shrinkToFit="1"/>
      <protection/>
    </xf>
    <xf numFmtId="4" fontId="7" fillId="0" borderId="0">
      <alignment horizontal="right" shrinkToFit="1"/>
      <protection/>
    </xf>
    <xf numFmtId="0" fontId="9" fillId="0" borderId="13">
      <alignment horizontal="center" vertical="top"/>
      <protection/>
    </xf>
    <xf numFmtId="0" fontId="7" fillId="0" borderId="13">
      <alignment horizontal="center" vertical="top" wrapText="1"/>
      <protection/>
    </xf>
    <xf numFmtId="0" fontId="7" fillId="0" borderId="13">
      <alignment horizontal="center" vertical="top"/>
      <protection/>
    </xf>
    <xf numFmtId="4" fontId="7" fillId="0" borderId="26">
      <alignment horizontal="right"/>
      <protection/>
    </xf>
    <xf numFmtId="0" fontId="7" fillId="0" borderId="27">
      <alignment/>
      <protection/>
    </xf>
    <xf numFmtId="4" fontId="7" fillId="0" borderId="28">
      <alignment horizontal="right"/>
      <protection/>
    </xf>
    <xf numFmtId="0" fontId="7" fillId="0" borderId="1">
      <alignment horizontal="right"/>
      <protection/>
    </xf>
    <xf numFmtId="0" fontId="9" fillId="0" borderId="13">
      <alignment horizontal="center" vertical="top"/>
      <protection/>
    </xf>
    <xf numFmtId="0" fontId="0" fillId="19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7" fillId="0" borderId="0">
      <alignment horizontal="left"/>
      <protection/>
    </xf>
    <xf numFmtId="0" fontId="7" fillId="0" borderId="0">
      <alignment/>
      <protection/>
    </xf>
    <xf numFmtId="0" fontId="12" fillId="0" borderId="0">
      <alignment/>
      <protection/>
    </xf>
    <xf numFmtId="0" fontId="0" fillId="19" borderId="1">
      <alignment/>
      <protection/>
    </xf>
    <xf numFmtId="0" fontId="7" fillId="0" borderId="12">
      <alignment horizontal="center" vertical="top" wrapText="1"/>
      <protection/>
    </xf>
    <xf numFmtId="0" fontId="7" fillId="0" borderId="12">
      <alignment horizontal="center" vertical="center"/>
      <protection/>
    </xf>
    <xf numFmtId="0" fontId="0" fillId="19" borderId="29">
      <alignment/>
      <protection/>
    </xf>
    <xf numFmtId="0" fontId="7" fillId="0" borderId="30">
      <alignment horizontal="left" wrapText="1"/>
      <protection/>
    </xf>
    <xf numFmtId="0" fontId="7" fillId="0" borderId="7">
      <alignment horizontal="left" wrapText="1" indent="1"/>
      <protection/>
    </xf>
    <xf numFmtId="0" fontId="7" fillId="0" borderId="14">
      <alignment horizontal="left" wrapText="1" indent="2"/>
      <protection/>
    </xf>
    <xf numFmtId="0" fontId="0" fillId="19" borderId="31">
      <alignment/>
      <protection/>
    </xf>
    <xf numFmtId="0" fontId="13" fillId="0" borderId="0">
      <alignment horizontal="center" wrapText="1"/>
      <protection/>
    </xf>
    <xf numFmtId="0" fontId="14" fillId="0" borderId="0">
      <alignment horizontal="center" vertical="top"/>
      <protection/>
    </xf>
    <xf numFmtId="0" fontId="7" fillId="0" borderId="1">
      <alignment wrapText="1"/>
      <protection/>
    </xf>
    <xf numFmtId="0" fontId="7" fillId="0" borderId="29">
      <alignment wrapText="1"/>
      <protection/>
    </xf>
    <xf numFmtId="0" fontId="7" fillId="0" borderId="11">
      <alignment horizontal="left"/>
      <protection/>
    </xf>
    <xf numFmtId="0" fontId="7" fillId="0" borderId="13">
      <alignment horizontal="center" vertical="top" wrapText="1"/>
      <protection/>
    </xf>
    <xf numFmtId="0" fontId="7" fillId="0" borderId="18">
      <alignment horizontal="center" vertical="center"/>
      <protection/>
    </xf>
    <xf numFmtId="0" fontId="0" fillId="19" borderId="32">
      <alignment/>
      <protection/>
    </xf>
    <xf numFmtId="49" fontId="7" fillId="0" borderId="19">
      <alignment horizontal="center" wrapText="1"/>
      <protection/>
    </xf>
    <xf numFmtId="49" fontId="7" fillId="0" borderId="21">
      <alignment horizontal="center" wrapText="1"/>
      <protection/>
    </xf>
    <xf numFmtId="49" fontId="7" fillId="0" borderId="20">
      <alignment horizontal="center"/>
      <protection/>
    </xf>
    <xf numFmtId="0" fontId="0" fillId="19" borderId="11">
      <alignment/>
      <protection/>
    </xf>
    <xf numFmtId="0" fontId="0" fillId="19" borderId="33">
      <alignment/>
      <protection/>
    </xf>
    <xf numFmtId="0" fontId="7" fillId="0" borderId="23">
      <alignment/>
      <protection/>
    </xf>
    <xf numFmtId="0" fontId="7" fillId="0" borderId="0">
      <alignment horizontal="center"/>
      <protection/>
    </xf>
    <xf numFmtId="49" fontId="7" fillId="0" borderId="11">
      <alignment/>
      <protection/>
    </xf>
    <xf numFmtId="49" fontId="7" fillId="0" borderId="0">
      <alignment/>
      <protection/>
    </xf>
    <xf numFmtId="0" fontId="7" fillId="0" borderId="13">
      <alignment horizontal="center" vertical="center"/>
      <protection/>
    </xf>
    <xf numFmtId="0" fontId="0" fillId="19" borderId="34">
      <alignment/>
      <protection/>
    </xf>
    <xf numFmtId="49" fontId="7" fillId="0" borderId="24">
      <alignment horizontal="center"/>
      <protection/>
    </xf>
    <xf numFmtId="49" fontId="7" fillId="0" borderId="25">
      <alignment horizontal="center"/>
      <protection/>
    </xf>
    <xf numFmtId="49" fontId="7" fillId="0" borderId="13">
      <alignment horizontal="center"/>
      <protection/>
    </xf>
    <xf numFmtId="49" fontId="7" fillId="0" borderId="13">
      <alignment horizontal="center" vertical="top" wrapText="1"/>
      <protection/>
    </xf>
    <xf numFmtId="49" fontId="7" fillId="0" borderId="13">
      <alignment horizontal="center" vertical="top" wrapText="1"/>
      <protection/>
    </xf>
    <xf numFmtId="0" fontId="0" fillId="19" borderId="35">
      <alignment/>
      <protection/>
    </xf>
    <xf numFmtId="4" fontId="7" fillId="0" borderId="13">
      <alignment horizontal="right"/>
      <protection/>
    </xf>
    <xf numFmtId="0" fontId="7" fillId="20" borderId="23">
      <alignment/>
      <protection/>
    </xf>
    <xf numFmtId="49" fontId="7" fillId="0" borderId="36">
      <alignment horizontal="center" vertical="top"/>
      <protection/>
    </xf>
    <xf numFmtId="49" fontId="0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8" fillId="0" borderId="0">
      <alignment/>
      <protection/>
    </xf>
    <xf numFmtId="0" fontId="8" fillId="0" borderId="37">
      <alignment/>
      <protection/>
    </xf>
    <xf numFmtId="49" fontId="15" fillId="0" borderId="38">
      <alignment horizontal="right"/>
      <protection/>
    </xf>
    <xf numFmtId="0" fontId="7" fillId="0" borderId="38">
      <alignment horizontal="right"/>
      <protection/>
    </xf>
    <xf numFmtId="0" fontId="8" fillId="0" borderId="1">
      <alignment/>
      <protection/>
    </xf>
    <xf numFmtId="0" fontId="7" fillId="0" borderId="18">
      <alignment horizontal="center"/>
      <protection/>
    </xf>
    <xf numFmtId="49" fontId="0" fillId="0" borderId="39">
      <alignment horizontal="center"/>
      <protection/>
    </xf>
    <xf numFmtId="14" fontId="7" fillId="0" borderId="40">
      <alignment horizontal="center"/>
      <protection/>
    </xf>
    <xf numFmtId="0" fontId="7" fillId="0" borderId="41">
      <alignment horizontal="center"/>
      <protection/>
    </xf>
    <xf numFmtId="49" fontId="7" fillId="0" borderId="42">
      <alignment horizontal="center"/>
      <protection/>
    </xf>
    <xf numFmtId="49" fontId="7" fillId="0" borderId="40">
      <alignment horizontal="center"/>
      <protection/>
    </xf>
    <xf numFmtId="0" fontId="7" fillId="0" borderId="40">
      <alignment horizontal="center"/>
      <protection/>
    </xf>
    <xf numFmtId="49" fontId="7" fillId="0" borderId="43">
      <alignment horizontal="center"/>
      <protection/>
    </xf>
    <xf numFmtId="0" fontId="12" fillId="0" borderId="23">
      <alignment/>
      <protection/>
    </xf>
    <xf numFmtId="49" fontId="7" fillId="0" borderId="36">
      <alignment horizontal="center" vertical="top" wrapText="1"/>
      <protection/>
    </xf>
    <xf numFmtId="0" fontId="7" fillId="0" borderId="44">
      <alignment horizontal="center" vertical="center"/>
      <protection/>
    </xf>
    <xf numFmtId="4" fontId="7" fillId="0" borderId="5">
      <alignment horizontal="right"/>
      <protection/>
    </xf>
    <xf numFmtId="49" fontId="7" fillId="0" borderId="27">
      <alignment horizontal="center"/>
      <protection/>
    </xf>
    <xf numFmtId="0" fontId="7" fillId="0" borderId="0">
      <alignment horizontal="left" wrapText="1"/>
      <protection/>
    </xf>
    <xf numFmtId="0" fontId="7" fillId="0" borderId="1">
      <alignment horizontal="left"/>
      <protection/>
    </xf>
    <xf numFmtId="0" fontId="7" fillId="0" borderId="8">
      <alignment horizontal="left" wrapText="1"/>
      <protection/>
    </xf>
    <xf numFmtId="0" fontId="7" fillId="0" borderId="29">
      <alignment/>
      <protection/>
    </xf>
    <xf numFmtId="0" fontId="9" fillId="0" borderId="45">
      <alignment horizontal="left" wrapText="1"/>
      <protection/>
    </xf>
    <xf numFmtId="0" fontId="7" fillId="0" borderId="4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0">
      <alignment horizontal="center" wrapText="1"/>
      <protection/>
    </xf>
    <xf numFmtId="0" fontId="7" fillId="0" borderId="32">
      <alignment/>
      <protection/>
    </xf>
    <xf numFmtId="0" fontId="7" fillId="0" borderId="46">
      <alignment horizontal="center" wrapText="1"/>
      <protection/>
    </xf>
    <xf numFmtId="0" fontId="0" fillId="19" borderId="23">
      <alignment/>
      <protection/>
    </xf>
    <xf numFmtId="49" fontId="7" fillId="0" borderId="10">
      <alignment horizontal="center"/>
      <protection/>
    </xf>
    <xf numFmtId="49" fontId="7" fillId="0" borderId="0">
      <alignment horizontal="center"/>
      <protection/>
    </xf>
    <xf numFmtId="49" fontId="7" fillId="0" borderId="2">
      <alignment horizontal="center" wrapText="1"/>
      <protection/>
    </xf>
    <xf numFmtId="49" fontId="7" fillId="0" borderId="3">
      <alignment horizontal="center" wrapText="1"/>
      <protection/>
    </xf>
    <xf numFmtId="49" fontId="7" fillId="0" borderId="2">
      <alignment horizontal="center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47" applyNumberFormat="0" applyAlignment="0" applyProtection="0"/>
    <xf numFmtId="0" fontId="45" fillId="28" borderId="48" applyNumberFormat="0" applyAlignment="0" applyProtection="0"/>
    <xf numFmtId="0" fontId="46" fillId="28" borderId="47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9" applyNumberFormat="0" applyFill="0" applyAlignment="0" applyProtection="0"/>
    <xf numFmtId="0" fontId="48" fillId="0" borderId="50" applyNumberFormat="0" applyFill="0" applyAlignment="0" applyProtection="0"/>
    <xf numFmtId="0" fontId="49" fillId="0" borderId="5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2" applyNumberFormat="0" applyFill="0" applyAlignment="0" applyProtection="0"/>
    <xf numFmtId="0" fontId="51" fillId="29" borderId="53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56" fillId="0" borderId="55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5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56" xfId="0" applyFont="1" applyFill="1" applyBorder="1" applyAlignment="1">
      <alignment vertical="top" wrapText="1"/>
    </xf>
    <xf numFmtId="0" fontId="1" fillId="0" borderId="56" xfId="0" applyFont="1" applyFill="1" applyBorder="1" applyAlignment="1">
      <alignment horizontal="justify" vertical="top" wrapText="1"/>
    </xf>
    <xf numFmtId="0" fontId="0" fillId="0" borderId="5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6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 horizontal="right"/>
    </xf>
    <xf numFmtId="4" fontId="1" fillId="0" borderId="56" xfId="0" applyNumberFormat="1" applyFont="1" applyFill="1" applyBorder="1" applyAlignment="1">
      <alignment horizontal="right"/>
    </xf>
    <xf numFmtId="4" fontId="2" fillId="0" borderId="56" xfId="0" applyNumberFormat="1" applyFont="1" applyFill="1" applyBorder="1" applyAlignment="1">
      <alignment horizontal="right" vertical="top"/>
    </xf>
    <xf numFmtId="4" fontId="1" fillId="0" borderId="56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0" fontId="2" fillId="34" borderId="56" xfId="0" applyFont="1" applyFill="1" applyBorder="1" applyAlignment="1">
      <alignment vertical="top" wrapText="1"/>
    </xf>
    <xf numFmtId="4" fontId="2" fillId="34" borderId="56" xfId="0" applyNumberFormat="1" applyFont="1" applyFill="1" applyBorder="1" applyAlignment="1">
      <alignment horizontal="right" vertical="top"/>
    </xf>
    <xf numFmtId="0" fontId="1" fillId="34" borderId="56" xfId="0" applyFont="1" applyFill="1" applyBorder="1" applyAlignment="1">
      <alignment vertical="top" wrapText="1"/>
    </xf>
    <xf numFmtId="0" fontId="1" fillId="34" borderId="56" xfId="0" applyFont="1" applyFill="1" applyBorder="1" applyAlignment="1">
      <alignment horizontal="justify" vertical="top" wrapText="1"/>
    </xf>
    <xf numFmtId="4" fontId="2" fillId="34" borderId="56" xfId="0" applyNumberFormat="1" applyFont="1" applyFill="1" applyBorder="1" applyAlignment="1">
      <alignment horizontal="right"/>
    </xf>
    <xf numFmtId="4" fontId="1" fillId="34" borderId="56" xfId="0" applyNumberFormat="1" applyFont="1" applyFill="1" applyBorder="1" applyAlignment="1">
      <alignment horizontal="right"/>
    </xf>
    <xf numFmtId="0" fontId="1" fillId="34" borderId="56" xfId="0" applyNumberFormat="1" applyFont="1" applyFill="1" applyBorder="1" applyAlignment="1">
      <alignment horizontal="justify" vertical="top" wrapText="1"/>
    </xf>
    <xf numFmtId="4" fontId="2" fillId="34" borderId="56" xfId="0" applyNumberFormat="1" applyFont="1" applyFill="1" applyBorder="1" applyAlignment="1">
      <alignment horizontal="right" vertical="top" wrapText="1"/>
    </xf>
    <xf numFmtId="4" fontId="1" fillId="34" borderId="56" xfId="0" applyNumberFormat="1" applyFont="1" applyFill="1" applyBorder="1" applyAlignment="1">
      <alignment horizontal="right" vertical="top"/>
    </xf>
    <xf numFmtId="0" fontId="1" fillId="34" borderId="56" xfId="0" applyNumberFormat="1" applyFont="1" applyFill="1" applyBorder="1" applyAlignment="1">
      <alignment vertical="top" wrapText="1"/>
    </xf>
    <xf numFmtId="0" fontId="2" fillId="0" borderId="56" xfId="0" applyFont="1" applyFill="1" applyBorder="1" applyAlignment="1">
      <alignment horizontal="justify" vertical="center" wrapText="1"/>
    </xf>
    <xf numFmtId="0" fontId="1" fillId="0" borderId="56" xfId="0" applyFont="1" applyFill="1" applyBorder="1" applyAlignment="1">
      <alignment horizontal="justify" vertical="center" wrapText="1"/>
    </xf>
    <xf numFmtId="0" fontId="1" fillId="0" borderId="56" xfId="0" applyFont="1" applyFill="1" applyBorder="1" applyAlignment="1">
      <alignment horizontal="center" wrapText="1"/>
    </xf>
    <xf numFmtId="49" fontId="1" fillId="0" borderId="56" xfId="0" applyNumberFormat="1" applyFont="1" applyFill="1" applyBorder="1" applyAlignment="1">
      <alignment horizontal="center" wrapText="1"/>
    </xf>
    <xf numFmtId="49" fontId="16" fillId="0" borderId="56" xfId="0" applyNumberFormat="1" applyFont="1" applyFill="1" applyBorder="1" applyAlignment="1">
      <alignment horizontal="center" wrapText="1"/>
    </xf>
    <xf numFmtId="4" fontId="0" fillId="0" borderId="56" xfId="0" applyNumberFormat="1" applyFont="1" applyFill="1" applyBorder="1" applyAlignment="1">
      <alignment/>
    </xf>
    <xf numFmtId="0" fontId="2" fillId="0" borderId="56" xfId="0" applyFont="1" applyBorder="1" applyAlignment="1">
      <alignment horizontal="left" vertical="justify"/>
    </xf>
    <xf numFmtId="4" fontId="1" fillId="0" borderId="56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19" fillId="0" borderId="56" xfId="0" applyNumberFormat="1" applyFont="1" applyFill="1" applyBorder="1" applyAlignment="1">
      <alignment horizontal="right"/>
    </xf>
    <xf numFmtId="4" fontId="19" fillId="0" borderId="56" xfId="0" applyNumberFormat="1" applyFont="1" applyFill="1" applyBorder="1" applyAlignment="1">
      <alignment horizontal="right" vertical="top"/>
    </xf>
    <xf numFmtId="4" fontId="20" fillId="0" borderId="56" xfId="0" applyNumberFormat="1" applyFont="1" applyFill="1" applyBorder="1" applyAlignment="1">
      <alignment horizontal="right" vertical="top"/>
    </xf>
    <xf numFmtId="4" fontId="20" fillId="34" borderId="56" xfId="0" applyNumberFormat="1" applyFont="1" applyFill="1" applyBorder="1" applyAlignment="1">
      <alignment horizontal="right" vertical="top"/>
    </xf>
    <xf numFmtId="4" fontId="20" fillId="34" borderId="56" xfId="0" applyNumberFormat="1" applyFont="1" applyFill="1" applyBorder="1" applyAlignment="1">
      <alignment horizontal="right"/>
    </xf>
    <xf numFmtId="4" fontId="15" fillId="0" borderId="56" xfId="0" applyNumberFormat="1" applyFont="1" applyFill="1" applyBorder="1" applyAlignment="1">
      <alignment/>
    </xf>
    <xf numFmtId="4" fontId="19" fillId="34" borderId="56" xfId="0" applyNumberFormat="1" applyFont="1" applyFill="1" applyBorder="1" applyAlignment="1">
      <alignment horizontal="right"/>
    </xf>
    <xf numFmtId="0" fontId="1" fillId="0" borderId="56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4" fontId="8" fillId="0" borderId="56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 vertical="center" wrapText="1"/>
    </xf>
    <xf numFmtId="0" fontId="1" fillId="0" borderId="56" xfId="118" applyNumberFormat="1" applyFont="1" applyBorder="1" applyAlignment="1" applyProtection="1">
      <alignment wrapText="1"/>
      <protection/>
    </xf>
    <xf numFmtId="0" fontId="3" fillId="0" borderId="57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0" fontId="1" fillId="34" borderId="56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6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2" fillId="0" borderId="59" xfId="0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19" fillId="0" borderId="5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184" fontId="0" fillId="0" borderId="56" xfId="0" applyNumberFormat="1" applyFont="1" applyFill="1" applyBorder="1" applyAlignment="1">
      <alignment/>
    </xf>
    <xf numFmtId="184" fontId="8" fillId="0" borderId="56" xfId="0" applyNumberFormat="1" applyFont="1" applyFill="1" applyBorder="1" applyAlignment="1">
      <alignment/>
    </xf>
    <xf numFmtId="0" fontId="2" fillId="34" borderId="5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1" fillId="35" borderId="0" xfId="0" applyFont="1" applyFill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top" wrapText="1"/>
    </xf>
  </cellXfs>
  <cellStyles count="2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21" xfId="108"/>
    <cellStyle name="xl22" xfId="109"/>
    <cellStyle name="xl23" xfId="110"/>
    <cellStyle name="xl24" xfId="111"/>
    <cellStyle name="xl25" xfId="112"/>
    <cellStyle name="xl26" xfId="113"/>
    <cellStyle name="xl27" xfId="114"/>
    <cellStyle name="xl28" xfId="115"/>
    <cellStyle name="xl29" xfId="116"/>
    <cellStyle name="xl30" xfId="117"/>
    <cellStyle name="xl31" xfId="118"/>
    <cellStyle name="xl32" xfId="119"/>
    <cellStyle name="xl33" xfId="120"/>
    <cellStyle name="xl34" xfId="121"/>
    <cellStyle name="xl35" xfId="122"/>
    <cellStyle name="xl36" xfId="123"/>
    <cellStyle name="xl37" xfId="124"/>
    <cellStyle name="xl38" xfId="125"/>
    <cellStyle name="xl39" xfId="126"/>
    <cellStyle name="xl40" xfId="127"/>
    <cellStyle name="xl41" xfId="128"/>
    <cellStyle name="xl42" xfId="129"/>
    <cellStyle name="xl43" xfId="130"/>
    <cellStyle name="xl44" xfId="131"/>
    <cellStyle name="xl45" xfId="132"/>
    <cellStyle name="xl46" xfId="133"/>
    <cellStyle name="xl47" xfId="134"/>
    <cellStyle name="xl48" xfId="135"/>
    <cellStyle name="xl49" xfId="136"/>
    <cellStyle name="xl50" xfId="137"/>
    <cellStyle name="xl51" xfId="138"/>
    <cellStyle name="xl52" xfId="139"/>
    <cellStyle name="xl53" xfId="140"/>
    <cellStyle name="xl54" xfId="141"/>
    <cellStyle name="xl55" xfId="142"/>
    <cellStyle name="xl56" xfId="143"/>
    <cellStyle name="xl57" xfId="144"/>
    <cellStyle name="xl58" xfId="145"/>
    <cellStyle name="xl59" xfId="146"/>
    <cellStyle name="xl60" xfId="147"/>
    <cellStyle name="xl61" xfId="148"/>
    <cellStyle name="xl62" xfId="149"/>
    <cellStyle name="xl63" xfId="150"/>
    <cellStyle name="xl64" xfId="151"/>
    <cellStyle name="xl65" xfId="152"/>
    <cellStyle name="xl66" xfId="153"/>
    <cellStyle name="xl67" xfId="154"/>
    <cellStyle name="xl68" xfId="155"/>
    <cellStyle name="xl69" xfId="156"/>
    <cellStyle name="xl70" xfId="157"/>
    <cellStyle name="xl71" xfId="158"/>
    <cellStyle name="xl72" xfId="159"/>
    <cellStyle name="xl73" xfId="160"/>
    <cellStyle name="xl74" xfId="161"/>
    <cellStyle name="xl75" xfId="162"/>
    <cellStyle name="xl76" xfId="163"/>
    <cellStyle name="xl77" xfId="164"/>
    <cellStyle name="xl78" xfId="165"/>
    <cellStyle name="xl79" xfId="166"/>
    <cellStyle name="xl80" xfId="167"/>
    <cellStyle name="xl81" xfId="168"/>
    <cellStyle name="xl82" xfId="169"/>
    <cellStyle name="xl83" xfId="170"/>
    <cellStyle name="xl84" xfId="171"/>
    <cellStyle name="xl85" xfId="172"/>
    <cellStyle name="xl86" xfId="173"/>
    <cellStyle name="xl87" xfId="174"/>
    <cellStyle name="xl88" xfId="175"/>
    <cellStyle name="xl89" xfId="176"/>
    <cellStyle name="xl90" xfId="177"/>
    <cellStyle name="xl91" xfId="178"/>
    <cellStyle name="xl92" xfId="179"/>
    <cellStyle name="xl93" xfId="180"/>
    <cellStyle name="xl94" xfId="181"/>
    <cellStyle name="xl95" xfId="182"/>
    <cellStyle name="xl96" xfId="183"/>
    <cellStyle name="xl97" xfId="184"/>
    <cellStyle name="xl98" xfId="185"/>
    <cellStyle name="xl99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Hyperlink" xfId="196"/>
    <cellStyle name="Currency" xfId="197"/>
    <cellStyle name="Currency [0]" xfId="198"/>
    <cellStyle name="Заголовок 1" xfId="199"/>
    <cellStyle name="Заголовок 2" xfId="200"/>
    <cellStyle name="Заголовок 3" xfId="201"/>
    <cellStyle name="Заголовок 4" xfId="202"/>
    <cellStyle name="Итог" xfId="203"/>
    <cellStyle name="Контрольная ячейка" xfId="204"/>
    <cellStyle name="Название" xfId="205"/>
    <cellStyle name="Нейтральный" xfId="206"/>
    <cellStyle name="Обычный 2" xfId="207"/>
    <cellStyle name="Followed Hyperlink" xfId="208"/>
    <cellStyle name="Плохой" xfId="209"/>
    <cellStyle name="Пояснение" xfId="210"/>
    <cellStyle name="Примечание" xfId="211"/>
    <cellStyle name="Percent" xfId="212"/>
    <cellStyle name="Связанная ячейка" xfId="213"/>
    <cellStyle name="Текст предупреждения" xfId="214"/>
    <cellStyle name="Comma" xfId="215"/>
    <cellStyle name="Comma [0]" xfId="216"/>
    <cellStyle name="Хороший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PageLayoutView="0" workbookViewId="0" topLeftCell="A1">
      <selection activeCell="AD131" sqref="AD131"/>
    </sheetView>
  </sheetViews>
  <sheetFormatPr defaultColWidth="9.140625" defaultRowHeight="12.75"/>
  <cols>
    <col min="1" max="1" width="23.7109375" style="56" customWidth="1"/>
    <col min="2" max="2" width="34.140625" style="7" customWidth="1"/>
    <col min="3" max="3" width="8.57421875" style="11" hidden="1" customWidth="1"/>
    <col min="4" max="4" width="8.421875" style="11" hidden="1" customWidth="1"/>
    <col min="5" max="5" width="7.421875" style="11" hidden="1" customWidth="1"/>
    <col min="6" max="6" width="5.57421875" style="11" hidden="1" customWidth="1"/>
    <col min="7" max="7" width="5.28125" style="11" hidden="1" customWidth="1"/>
    <col min="8" max="8" width="7.421875" style="11" hidden="1" customWidth="1"/>
    <col min="9" max="9" width="8.00390625" style="11" hidden="1" customWidth="1"/>
    <col min="10" max="10" width="5.421875" style="10" hidden="1" customWidth="1"/>
    <col min="11" max="11" width="5.7109375" style="1" hidden="1" customWidth="1"/>
    <col min="12" max="12" width="7.57421875" style="1" hidden="1" customWidth="1"/>
    <col min="13" max="13" width="11.57421875" style="11" hidden="1" customWidth="1"/>
    <col min="14" max="14" width="9.140625" style="11" hidden="1" customWidth="1"/>
    <col min="15" max="15" width="4.8515625" style="11" hidden="1" customWidth="1"/>
    <col min="16" max="16" width="6.140625" style="11" hidden="1" customWidth="1"/>
    <col min="17" max="17" width="6.57421875" style="11" hidden="1" customWidth="1"/>
    <col min="18" max="21" width="14.57421875" style="11" hidden="1" customWidth="1"/>
    <col min="22" max="22" width="15.421875" style="11" customWidth="1"/>
    <col min="23" max="24" width="14.57421875" style="11" customWidth="1"/>
    <col min="25" max="26" width="14.57421875" style="11" hidden="1" customWidth="1"/>
    <col min="27" max="27" width="14.421875" style="11" hidden="1" customWidth="1"/>
    <col min="28" max="28" width="12.57421875" style="1" hidden="1" customWidth="1"/>
    <col min="29" max="29" width="12.28125" style="1" customWidth="1"/>
    <col min="30" max="30" width="12.7109375" style="1" bestFit="1" customWidth="1"/>
    <col min="31" max="16384" width="9.140625" style="1" customWidth="1"/>
  </cols>
  <sheetData>
    <row r="1" spans="1:29" s="4" customFormat="1" ht="72" customHeight="1">
      <c r="A1" s="67" t="s">
        <v>244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s="3" customFormat="1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s="3" customFormat="1" ht="15" customHeight="1">
      <c r="A3" s="48"/>
      <c r="B3" s="1"/>
      <c r="Q3" s="35" t="s">
        <v>182</v>
      </c>
      <c r="T3" s="1"/>
      <c r="U3" s="1"/>
      <c r="V3" s="1"/>
      <c r="W3" s="1"/>
      <c r="X3" s="1"/>
      <c r="AA3" s="35" t="s">
        <v>182</v>
      </c>
      <c r="AC3" s="62" t="s">
        <v>182</v>
      </c>
    </row>
    <row r="4" spans="1:29" ht="75" customHeight="1">
      <c r="A4" s="58" t="s">
        <v>41</v>
      </c>
      <c r="B4" s="46" t="s">
        <v>0</v>
      </c>
      <c r="C4" s="59" t="s">
        <v>144</v>
      </c>
      <c r="D4" s="59" t="s">
        <v>146</v>
      </c>
      <c r="E4" s="59" t="s">
        <v>147</v>
      </c>
      <c r="F4" s="59" t="s">
        <v>148</v>
      </c>
      <c r="G4" s="59" t="s">
        <v>146</v>
      </c>
      <c r="H4" s="59" t="s">
        <v>147</v>
      </c>
      <c r="I4" s="59" t="s">
        <v>148</v>
      </c>
      <c r="J4" s="59"/>
      <c r="K4" s="46"/>
      <c r="L4" s="46"/>
      <c r="M4" s="59" t="s">
        <v>157</v>
      </c>
      <c r="N4" s="59" t="s">
        <v>158</v>
      </c>
      <c r="O4" s="60" t="s">
        <v>147</v>
      </c>
      <c r="P4" s="60" t="s">
        <v>148</v>
      </c>
      <c r="Q4" s="60" t="s">
        <v>160</v>
      </c>
      <c r="R4" s="60" t="s">
        <v>188</v>
      </c>
      <c r="S4" s="60" t="s">
        <v>158</v>
      </c>
      <c r="T4" s="59" t="s">
        <v>221</v>
      </c>
      <c r="U4" s="59" t="s">
        <v>223</v>
      </c>
      <c r="V4" s="59" t="s">
        <v>245</v>
      </c>
      <c r="W4" s="59" t="s">
        <v>229</v>
      </c>
      <c r="X4" s="59" t="s">
        <v>230</v>
      </c>
      <c r="Y4" s="60" t="s">
        <v>148</v>
      </c>
      <c r="Z4" s="60"/>
      <c r="AA4" s="60" t="s">
        <v>160</v>
      </c>
      <c r="AB4" s="46"/>
      <c r="AC4" s="46" t="s">
        <v>231</v>
      </c>
    </row>
    <row r="5" spans="1:29" ht="17.25" customHeight="1">
      <c r="A5" s="29">
        <v>1</v>
      </c>
      <c r="B5" s="29">
        <v>2</v>
      </c>
      <c r="C5" s="30">
        <v>3</v>
      </c>
      <c r="D5" s="30">
        <v>3</v>
      </c>
      <c r="E5" s="30" t="s">
        <v>151</v>
      </c>
      <c r="F5" s="30" t="s">
        <v>152</v>
      </c>
      <c r="G5" s="30">
        <v>3</v>
      </c>
      <c r="H5" s="30" t="s">
        <v>151</v>
      </c>
      <c r="I5" s="30" t="s">
        <v>152</v>
      </c>
      <c r="J5" s="31"/>
      <c r="K5" s="56"/>
      <c r="L5" s="56"/>
      <c r="M5" s="30">
        <v>3</v>
      </c>
      <c r="N5" s="30" t="s">
        <v>151</v>
      </c>
      <c r="O5" s="30">
        <v>3</v>
      </c>
      <c r="P5" s="30" t="s">
        <v>151</v>
      </c>
      <c r="Q5" s="30" t="s">
        <v>152</v>
      </c>
      <c r="R5" s="30">
        <v>3</v>
      </c>
      <c r="S5" s="30">
        <v>3</v>
      </c>
      <c r="T5" s="30">
        <v>3</v>
      </c>
      <c r="U5" s="30">
        <v>3</v>
      </c>
      <c r="V5" s="30" t="s">
        <v>246</v>
      </c>
      <c r="W5" s="30" t="s">
        <v>151</v>
      </c>
      <c r="X5" s="30" t="s">
        <v>152</v>
      </c>
      <c r="Y5" s="30" t="s">
        <v>151</v>
      </c>
      <c r="Z5" s="30"/>
      <c r="AA5" s="30" t="s">
        <v>152</v>
      </c>
      <c r="AB5" s="56"/>
      <c r="AC5" s="56">
        <v>6</v>
      </c>
    </row>
    <row r="6" spans="1:29" ht="27.75" customHeight="1">
      <c r="A6" s="49" t="s">
        <v>20</v>
      </c>
      <c r="B6" s="2" t="s">
        <v>18</v>
      </c>
      <c r="C6" s="12" t="e">
        <f>C7+C13+C19+C27+C33+C43+C49+C54+C60+#REF!</f>
        <v>#REF!</v>
      </c>
      <c r="D6" s="12" t="e">
        <f>D7+D13+D19+D27+D33+D43+D49+D54+D60+#REF!</f>
        <v>#REF!</v>
      </c>
      <c r="E6" s="12" t="e">
        <f>E7+E13+E19+E27+E33+E43+E49+E54+E60+#REF!</f>
        <v>#REF!</v>
      </c>
      <c r="F6" s="12" t="e">
        <f>F7+F13+F19+F27+F33+F43+F49+F54+F60+#REF!</f>
        <v>#REF!</v>
      </c>
      <c r="G6" s="12" t="e">
        <f>G7+G13+G19+G27+G33+G43+G49+G54+G60+#REF!</f>
        <v>#REF!</v>
      </c>
      <c r="H6" s="12" t="e">
        <f>H7+H13+H19+H27+H33+H43+H49+H54+H60+#REF!</f>
        <v>#REF!</v>
      </c>
      <c r="I6" s="12" t="e">
        <f>I7+I13+I19+I27+I33+I43+I49+I54+I60+#REF!</f>
        <v>#REF!</v>
      </c>
      <c r="J6" s="12" t="e">
        <f>G6-D6</f>
        <v>#REF!</v>
      </c>
      <c r="K6" s="32" t="e">
        <f>H6-E6</f>
        <v>#REF!</v>
      </c>
      <c r="L6" s="32" t="e">
        <f>I6-F6</f>
        <v>#REF!</v>
      </c>
      <c r="M6" s="12" t="e">
        <f>M7+M13+M19+M27+M33+M43+M49+M54+M60+#REF!</f>
        <v>#REF!</v>
      </c>
      <c r="N6" s="12" t="e">
        <f>N7+N13+N19+N27+N33+N43+N49+N54+N60+#REF!</f>
        <v>#REF!</v>
      </c>
      <c r="O6" s="12" t="e">
        <f>O7+O13+O19+O27+O33+O43+O49+O54+O60+#REF!</f>
        <v>#REF!</v>
      </c>
      <c r="P6" s="12" t="e">
        <f>P7+P13+P19+P27+P33+P43+P49+P54+P60+#REF!</f>
        <v>#REF!</v>
      </c>
      <c r="Q6" s="12" t="e">
        <f>Q7+Q13+Q19+Q27+Q33+Q43+Q49+Q54+Q60+#REF!</f>
        <v>#REF!</v>
      </c>
      <c r="R6" s="12" t="e">
        <f>R7+R13+R19+R27+R33+R43+R49+R54+R60+#REF!</f>
        <v>#REF!</v>
      </c>
      <c r="S6" s="12" t="e">
        <f>S7+S13+S19+S27+S33+S43+S49+S54+S60+#REF!</f>
        <v>#REF!</v>
      </c>
      <c r="T6" s="14" t="e">
        <f>T7+T13+T19+T27+T33+T43+T49+T54+T60+#REF!</f>
        <v>#REF!</v>
      </c>
      <c r="U6" s="14" t="e">
        <f>U7+U13+U19+U27+U33+U43+U49+U54+U60+#REF!</f>
        <v>#REF!</v>
      </c>
      <c r="V6" s="14">
        <f>V7+V13+V19+V27+V33+V43+V49+V54+V60+V74</f>
        <v>105538223</v>
      </c>
      <c r="W6" s="14">
        <f>W7+W13+W19+W27+W33+W43+W49+W54+W60</f>
        <v>130743401</v>
      </c>
      <c r="X6" s="14">
        <f>X7+X13+X19+X27+X33+X43+X49+X54+X60+X30</f>
        <v>131470279.17999999</v>
      </c>
      <c r="Y6" s="12" t="e">
        <f>Y7+Y13+Y19+Y27+Y33+Y43+Y49+Y54+Y60+#REF!</f>
        <v>#REF!</v>
      </c>
      <c r="Z6" s="12" t="e">
        <f>Y6-P6</f>
        <v>#REF!</v>
      </c>
      <c r="AA6" s="12" t="e">
        <f>AA7+AA13+AA19+AA27+AA33+AA43+AA49+AA54+AA60+#REF!</f>
        <v>#REF!</v>
      </c>
      <c r="AB6" s="32" t="e">
        <f>AA6-Q6</f>
        <v>#REF!</v>
      </c>
      <c r="AC6" s="63">
        <f aca="true" t="shared" si="0" ref="AC6:AC70">X6/W6*100</f>
        <v>100.55595783377242</v>
      </c>
    </row>
    <row r="7" spans="1:29" ht="17.25" customHeight="1">
      <c r="A7" s="49" t="s">
        <v>19</v>
      </c>
      <c r="B7" s="2" t="s">
        <v>98</v>
      </c>
      <c r="C7" s="12">
        <f aca="true" t="shared" si="1" ref="C7:I7">C8</f>
        <v>68637000</v>
      </c>
      <c r="D7" s="12">
        <f t="shared" si="1"/>
        <v>71894000</v>
      </c>
      <c r="E7" s="12">
        <f t="shared" si="1"/>
        <v>75419000</v>
      </c>
      <c r="F7" s="12">
        <f t="shared" si="1"/>
        <v>79189000</v>
      </c>
      <c r="G7" s="12">
        <f t="shared" si="1"/>
        <v>71894000</v>
      </c>
      <c r="H7" s="12">
        <f t="shared" si="1"/>
        <v>75419000</v>
      </c>
      <c r="I7" s="12">
        <f t="shared" si="1"/>
        <v>79189000</v>
      </c>
      <c r="J7" s="12">
        <f aca="true" t="shared" si="2" ref="J7:J73">G7-D7</f>
        <v>0</v>
      </c>
      <c r="K7" s="32">
        <f aca="true" t="shared" si="3" ref="K7:K73">H7-E7</f>
        <v>0</v>
      </c>
      <c r="L7" s="32">
        <f aca="true" t="shared" si="4" ref="L7:L73">I7-F7</f>
        <v>0</v>
      </c>
      <c r="M7" s="12">
        <f aca="true" t="shared" si="5" ref="M7:U7">M8</f>
        <v>71894000</v>
      </c>
      <c r="N7" s="12">
        <f t="shared" si="5"/>
        <v>75419000</v>
      </c>
      <c r="O7" s="12">
        <f t="shared" si="5"/>
        <v>73770000</v>
      </c>
      <c r="P7" s="12">
        <f t="shared" si="5"/>
        <v>75760000</v>
      </c>
      <c r="Q7" s="12">
        <f t="shared" si="5"/>
        <v>78820000</v>
      </c>
      <c r="R7" s="12">
        <f t="shared" si="5"/>
        <v>73770000</v>
      </c>
      <c r="S7" s="12">
        <f t="shared" si="5"/>
        <v>73770000</v>
      </c>
      <c r="T7" s="14">
        <f t="shared" si="5"/>
        <v>74387808</v>
      </c>
      <c r="U7" s="14">
        <f t="shared" si="5"/>
        <v>80771808</v>
      </c>
      <c r="V7" s="14">
        <f>V8</f>
        <v>73770000</v>
      </c>
      <c r="W7" s="14">
        <f>W8</f>
        <v>84723721</v>
      </c>
      <c r="X7" s="14">
        <f>X8</f>
        <v>84777522.64</v>
      </c>
      <c r="Y7" s="12">
        <f>Y8</f>
        <v>75760000</v>
      </c>
      <c r="Z7" s="12">
        <f aca="true" t="shared" si="6" ref="Z7:Z72">Y7-P7</f>
        <v>0</v>
      </c>
      <c r="AA7" s="12">
        <f>AA8</f>
        <v>78820000</v>
      </c>
      <c r="AB7" s="32">
        <f aca="true" t="shared" si="7" ref="AB7:AB72">AA7-Q7</f>
        <v>0</v>
      </c>
      <c r="AC7" s="63">
        <f t="shared" si="0"/>
        <v>100.06350245169237</v>
      </c>
    </row>
    <row r="8" spans="1:29" ht="15.75" customHeight="1">
      <c r="A8" s="49" t="s">
        <v>21</v>
      </c>
      <c r="B8" s="2" t="s">
        <v>1</v>
      </c>
      <c r="C8" s="13">
        <f aca="true" t="shared" si="8" ref="C8:I8">C9+C11+C12+C10</f>
        <v>68637000</v>
      </c>
      <c r="D8" s="13">
        <f t="shared" si="8"/>
        <v>71894000</v>
      </c>
      <c r="E8" s="13">
        <f t="shared" si="8"/>
        <v>75419000</v>
      </c>
      <c r="F8" s="13">
        <f t="shared" si="8"/>
        <v>79189000</v>
      </c>
      <c r="G8" s="13">
        <f t="shared" si="8"/>
        <v>71894000</v>
      </c>
      <c r="H8" s="13">
        <f t="shared" si="8"/>
        <v>75419000</v>
      </c>
      <c r="I8" s="13">
        <f t="shared" si="8"/>
        <v>79189000</v>
      </c>
      <c r="J8" s="12">
        <f t="shared" si="2"/>
        <v>0</v>
      </c>
      <c r="K8" s="32">
        <f t="shared" si="3"/>
        <v>0</v>
      </c>
      <c r="L8" s="32">
        <f t="shared" si="4"/>
        <v>0</v>
      </c>
      <c r="M8" s="13">
        <f aca="true" t="shared" si="9" ref="M8:R8">M9+M11+M12+M10</f>
        <v>71894000</v>
      </c>
      <c r="N8" s="13">
        <f t="shared" si="9"/>
        <v>75419000</v>
      </c>
      <c r="O8" s="13">
        <f t="shared" si="9"/>
        <v>73770000</v>
      </c>
      <c r="P8" s="13">
        <f t="shared" si="9"/>
        <v>75760000</v>
      </c>
      <c r="Q8" s="13">
        <f t="shared" si="9"/>
        <v>78820000</v>
      </c>
      <c r="R8" s="13">
        <f t="shared" si="9"/>
        <v>73770000</v>
      </c>
      <c r="S8" s="13">
        <f aca="true" t="shared" si="10" ref="S8:Y8">S9+S11+S12+S10</f>
        <v>73770000</v>
      </c>
      <c r="T8" s="15">
        <f t="shared" si="10"/>
        <v>74387808</v>
      </c>
      <c r="U8" s="15">
        <f t="shared" si="10"/>
        <v>80771808</v>
      </c>
      <c r="V8" s="13">
        <f>V9+V11+V12+V10</f>
        <v>73770000</v>
      </c>
      <c r="W8" s="15">
        <f t="shared" si="10"/>
        <v>84723721</v>
      </c>
      <c r="X8" s="15">
        <f t="shared" si="10"/>
        <v>84777522.64</v>
      </c>
      <c r="Y8" s="13">
        <f t="shared" si="10"/>
        <v>75760000</v>
      </c>
      <c r="Z8" s="12">
        <f t="shared" si="6"/>
        <v>0</v>
      </c>
      <c r="AA8" s="13">
        <f>AA9+AA11+AA12+AA10</f>
        <v>78820000</v>
      </c>
      <c r="AB8" s="32">
        <f t="shared" si="7"/>
        <v>0</v>
      </c>
      <c r="AC8" s="63">
        <f t="shared" si="0"/>
        <v>100.06350245169237</v>
      </c>
    </row>
    <row r="9" spans="1:29" ht="100.5" customHeight="1">
      <c r="A9" s="49" t="s">
        <v>84</v>
      </c>
      <c r="B9" s="5" t="s">
        <v>111</v>
      </c>
      <c r="C9" s="13">
        <v>67217000</v>
      </c>
      <c r="D9" s="13">
        <v>70429000</v>
      </c>
      <c r="E9" s="13">
        <v>73939000</v>
      </c>
      <c r="F9" s="13">
        <v>77689000</v>
      </c>
      <c r="G9" s="13">
        <v>70429000</v>
      </c>
      <c r="H9" s="13">
        <v>73939000</v>
      </c>
      <c r="I9" s="13">
        <v>77689000</v>
      </c>
      <c r="J9" s="12">
        <f t="shared" si="2"/>
        <v>0</v>
      </c>
      <c r="K9" s="32">
        <f t="shared" si="3"/>
        <v>0</v>
      </c>
      <c r="L9" s="32">
        <f t="shared" si="4"/>
        <v>0</v>
      </c>
      <c r="M9" s="13">
        <v>70429000</v>
      </c>
      <c r="N9" s="13">
        <v>73939000</v>
      </c>
      <c r="O9" s="13">
        <v>72520000</v>
      </c>
      <c r="P9" s="13">
        <v>74410000</v>
      </c>
      <c r="Q9" s="13">
        <v>77155000</v>
      </c>
      <c r="R9" s="13">
        <v>72520000</v>
      </c>
      <c r="S9" s="13">
        <v>72520000</v>
      </c>
      <c r="T9" s="15">
        <v>73137808</v>
      </c>
      <c r="U9" s="15">
        <v>79521808</v>
      </c>
      <c r="V9" s="13">
        <v>72520000</v>
      </c>
      <c r="W9" s="15">
        <v>83972721</v>
      </c>
      <c r="X9" s="15">
        <v>84042755.28</v>
      </c>
      <c r="Y9" s="13">
        <v>74410000</v>
      </c>
      <c r="Z9" s="12">
        <f t="shared" si="6"/>
        <v>0</v>
      </c>
      <c r="AA9" s="13">
        <v>77155000</v>
      </c>
      <c r="AB9" s="32">
        <f t="shared" si="7"/>
        <v>0</v>
      </c>
      <c r="AC9" s="63">
        <f t="shared" si="0"/>
        <v>100.08340122740576</v>
      </c>
    </row>
    <row r="10" spans="1:29" ht="150.75" customHeight="1">
      <c r="A10" s="49" t="s">
        <v>86</v>
      </c>
      <c r="B10" s="5" t="s">
        <v>104</v>
      </c>
      <c r="C10" s="13">
        <v>400000</v>
      </c>
      <c r="D10" s="13">
        <v>425000</v>
      </c>
      <c r="E10" s="13">
        <v>430000</v>
      </c>
      <c r="F10" s="13">
        <v>435000</v>
      </c>
      <c r="G10" s="13">
        <v>425000</v>
      </c>
      <c r="H10" s="13">
        <v>430000</v>
      </c>
      <c r="I10" s="13">
        <v>435000</v>
      </c>
      <c r="J10" s="12">
        <f t="shared" si="2"/>
        <v>0</v>
      </c>
      <c r="K10" s="32">
        <f t="shared" si="3"/>
        <v>0</v>
      </c>
      <c r="L10" s="32">
        <f t="shared" si="4"/>
        <v>0</v>
      </c>
      <c r="M10" s="13">
        <v>425000</v>
      </c>
      <c r="N10" s="13">
        <v>430000</v>
      </c>
      <c r="O10" s="13">
        <v>550000</v>
      </c>
      <c r="P10" s="13">
        <v>580000</v>
      </c>
      <c r="Q10" s="13">
        <v>600000</v>
      </c>
      <c r="R10" s="13">
        <v>550000</v>
      </c>
      <c r="S10" s="13">
        <v>550000</v>
      </c>
      <c r="T10" s="15">
        <v>550000</v>
      </c>
      <c r="U10" s="15">
        <v>550000</v>
      </c>
      <c r="V10" s="13">
        <v>550000</v>
      </c>
      <c r="W10" s="15">
        <v>305000</v>
      </c>
      <c r="X10" s="15">
        <v>305188.83</v>
      </c>
      <c r="Y10" s="13">
        <v>580000</v>
      </c>
      <c r="Z10" s="12">
        <f t="shared" si="6"/>
        <v>0</v>
      </c>
      <c r="AA10" s="13">
        <v>600000</v>
      </c>
      <c r="AB10" s="32">
        <f t="shared" si="7"/>
        <v>0</v>
      </c>
      <c r="AC10" s="63">
        <f t="shared" si="0"/>
        <v>100.06191147540984</v>
      </c>
    </row>
    <row r="11" spans="1:29" ht="66.75" customHeight="1">
      <c r="A11" s="50" t="s">
        <v>55</v>
      </c>
      <c r="B11" s="5" t="s">
        <v>54</v>
      </c>
      <c r="C11" s="13">
        <v>860000</v>
      </c>
      <c r="D11" s="13">
        <v>890000</v>
      </c>
      <c r="E11" s="13">
        <v>900000</v>
      </c>
      <c r="F11" s="13">
        <v>910000</v>
      </c>
      <c r="G11" s="13">
        <v>890000</v>
      </c>
      <c r="H11" s="13">
        <v>900000</v>
      </c>
      <c r="I11" s="13">
        <v>910000</v>
      </c>
      <c r="J11" s="12">
        <f t="shared" si="2"/>
        <v>0</v>
      </c>
      <c r="K11" s="32">
        <f t="shared" si="3"/>
        <v>0</v>
      </c>
      <c r="L11" s="32">
        <f t="shared" si="4"/>
        <v>0</v>
      </c>
      <c r="M11" s="13">
        <v>890000</v>
      </c>
      <c r="N11" s="13">
        <v>900000</v>
      </c>
      <c r="O11" s="13">
        <v>580000</v>
      </c>
      <c r="P11" s="13">
        <v>620000</v>
      </c>
      <c r="Q11" s="13">
        <v>910000</v>
      </c>
      <c r="R11" s="13">
        <v>580000</v>
      </c>
      <c r="S11" s="13">
        <v>580000</v>
      </c>
      <c r="T11" s="15">
        <v>580000</v>
      </c>
      <c r="U11" s="15">
        <v>580000</v>
      </c>
      <c r="V11" s="13">
        <v>580000</v>
      </c>
      <c r="W11" s="15">
        <v>435000</v>
      </c>
      <c r="X11" s="15">
        <v>419632.03</v>
      </c>
      <c r="Y11" s="13">
        <v>620000</v>
      </c>
      <c r="Z11" s="12">
        <f t="shared" si="6"/>
        <v>0</v>
      </c>
      <c r="AA11" s="13">
        <v>910000</v>
      </c>
      <c r="AB11" s="32">
        <f t="shared" si="7"/>
        <v>0</v>
      </c>
      <c r="AC11" s="63">
        <f t="shared" si="0"/>
        <v>96.46713333333335</v>
      </c>
    </row>
    <row r="12" spans="1:29" ht="117.75" customHeight="1">
      <c r="A12" s="49" t="s">
        <v>85</v>
      </c>
      <c r="B12" s="5" t="s">
        <v>112</v>
      </c>
      <c r="C12" s="13">
        <v>160000</v>
      </c>
      <c r="D12" s="13">
        <v>150000</v>
      </c>
      <c r="E12" s="13">
        <v>150000</v>
      </c>
      <c r="F12" s="13">
        <v>155000</v>
      </c>
      <c r="G12" s="13">
        <v>150000</v>
      </c>
      <c r="H12" s="13">
        <v>150000</v>
      </c>
      <c r="I12" s="13">
        <v>155000</v>
      </c>
      <c r="J12" s="12">
        <f t="shared" si="2"/>
        <v>0</v>
      </c>
      <c r="K12" s="32">
        <f t="shared" si="3"/>
        <v>0</v>
      </c>
      <c r="L12" s="32">
        <f t="shared" si="4"/>
        <v>0</v>
      </c>
      <c r="M12" s="13">
        <v>150000</v>
      </c>
      <c r="N12" s="13">
        <v>150000</v>
      </c>
      <c r="O12" s="13">
        <v>120000</v>
      </c>
      <c r="P12" s="13">
        <v>150000</v>
      </c>
      <c r="Q12" s="13">
        <v>155000</v>
      </c>
      <c r="R12" s="13">
        <v>120000</v>
      </c>
      <c r="S12" s="13">
        <v>120000</v>
      </c>
      <c r="T12" s="15">
        <v>120000</v>
      </c>
      <c r="U12" s="15">
        <v>120000</v>
      </c>
      <c r="V12" s="13">
        <v>120000</v>
      </c>
      <c r="W12" s="15">
        <v>11000</v>
      </c>
      <c r="X12" s="15">
        <v>9946.5</v>
      </c>
      <c r="Y12" s="13">
        <v>150000</v>
      </c>
      <c r="Z12" s="12">
        <f t="shared" si="6"/>
        <v>0</v>
      </c>
      <c r="AA12" s="13">
        <v>155000</v>
      </c>
      <c r="AB12" s="32">
        <f t="shared" si="7"/>
        <v>0</v>
      </c>
      <c r="AC12" s="63">
        <f t="shared" si="0"/>
        <v>90.42272727272727</v>
      </c>
    </row>
    <row r="13" spans="1:29" s="16" customFormat="1" ht="36.75" customHeight="1">
      <c r="A13" s="50" t="s">
        <v>105</v>
      </c>
      <c r="B13" s="2" t="s">
        <v>92</v>
      </c>
      <c r="C13" s="12">
        <f aca="true" t="shared" si="11" ref="C13:I13">SUM(C14)</f>
        <v>12301000</v>
      </c>
      <c r="D13" s="12">
        <f t="shared" si="11"/>
        <v>15000000</v>
      </c>
      <c r="E13" s="12">
        <f t="shared" si="11"/>
        <v>16000000</v>
      </c>
      <c r="F13" s="12">
        <f t="shared" si="11"/>
        <v>16800000</v>
      </c>
      <c r="G13" s="12">
        <f t="shared" si="11"/>
        <v>15000000</v>
      </c>
      <c r="H13" s="12">
        <f t="shared" si="11"/>
        <v>16000000</v>
      </c>
      <c r="I13" s="12">
        <f t="shared" si="11"/>
        <v>16800000</v>
      </c>
      <c r="J13" s="12">
        <f t="shared" si="2"/>
        <v>0</v>
      </c>
      <c r="K13" s="32">
        <f t="shared" si="3"/>
        <v>0</v>
      </c>
      <c r="L13" s="32">
        <f t="shared" si="4"/>
        <v>0</v>
      </c>
      <c r="M13" s="12">
        <f aca="true" t="shared" si="12" ref="M13:X13">SUM(M14)</f>
        <v>15000000</v>
      </c>
      <c r="N13" s="12">
        <f t="shared" si="12"/>
        <v>16000000</v>
      </c>
      <c r="O13" s="12">
        <f t="shared" si="12"/>
        <v>16342000</v>
      </c>
      <c r="P13" s="12">
        <f t="shared" si="12"/>
        <v>18194000</v>
      </c>
      <c r="Q13" s="12">
        <f t="shared" si="12"/>
        <v>20563000</v>
      </c>
      <c r="R13" s="12">
        <f t="shared" si="12"/>
        <v>16342000</v>
      </c>
      <c r="S13" s="12">
        <f t="shared" si="12"/>
        <v>16342000</v>
      </c>
      <c r="T13" s="14">
        <f t="shared" si="12"/>
        <v>16342000</v>
      </c>
      <c r="U13" s="14">
        <f t="shared" si="12"/>
        <v>16342000</v>
      </c>
      <c r="V13" s="14">
        <f t="shared" si="12"/>
        <v>16342000</v>
      </c>
      <c r="W13" s="14">
        <f t="shared" si="12"/>
        <v>17747000</v>
      </c>
      <c r="X13" s="14">
        <f t="shared" si="12"/>
        <v>18260307.73</v>
      </c>
      <c r="Y13" s="12">
        <f>SUM(Y14)</f>
        <v>18194000</v>
      </c>
      <c r="Z13" s="12">
        <f t="shared" si="6"/>
        <v>0</v>
      </c>
      <c r="AA13" s="12">
        <f>SUM(AA14)</f>
        <v>20563000</v>
      </c>
      <c r="AB13" s="32">
        <f t="shared" si="7"/>
        <v>0</v>
      </c>
      <c r="AC13" s="63">
        <f t="shared" si="0"/>
        <v>102.89236338536092</v>
      </c>
    </row>
    <row r="14" spans="1:29" ht="41.25" customHeight="1">
      <c r="A14" s="49" t="s">
        <v>90</v>
      </c>
      <c r="B14" s="5" t="s">
        <v>97</v>
      </c>
      <c r="C14" s="13">
        <f aca="true" t="shared" si="13" ref="C14:I14">SUM(C15:C18)</f>
        <v>12301000</v>
      </c>
      <c r="D14" s="13">
        <f t="shared" si="13"/>
        <v>15000000</v>
      </c>
      <c r="E14" s="13">
        <f t="shared" si="13"/>
        <v>16000000</v>
      </c>
      <c r="F14" s="13">
        <f t="shared" si="13"/>
        <v>16800000</v>
      </c>
      <c r="G14" s="13">
        <f t="shared" si="13"/>
        <v>15000000</v>
      </c>
      <c r="H14" s="13">
        <f t="shared" si="13"/>
        <v>16000000</v>
      </c>
      <c r="I14" s="13">
        <f t="shared" si="13"/>
        <v>16800000</v>
      </c>
      <c r="J14" s="12">
        <f t="shared" si="2"/>
        <v>0</v>
      </c>
      <c r="K14" s="32">
        <f t="shared" si="3"/>
        <v>0</v>
      </c>
      <c r="L14" s="32">
        <f t="shared" si="4"/>
        <v>0</v>
      </c>
      <c r="M14" s="13">
        <f aca="true" t="shared" si="14" ref="M14:R14">SUM(M15:M18)</f>
        <v>15000000</v>
      </c>
      <c r="N14" s="13">
        <f t="shared" si="14"/>
        <v>16000000</v>
      </c>
      <c r="O14" s="13">
        <f t="shared" si="14"/>
        <v>16342000</v>
      </c>
      <c r="P14" s="13">
        <f t="shared" si="14"/>
        <v>18194000</v>
      </c>
      <c r="Q14" s="13">
        <f t="shared" si="14"/>
        <v>20563000</v>
      </c>
      <c r="R14" s="13">
        <f t="shared" si="14"/>
        <v>16342000</v>
      </c>
      <c r="S14" s="13">
        <f aca="true" t="shared" si="15" ref="S14:Y14">SUM(S15:S18)</f>
        <v>16342000</v>
      </c>
      <c r="T14" s="15">
        <f t="shared" si="15"/>
        <v>16342000</v>
      </c>
      <c r="U14" s="15">
        <f t="shared" si="15"/>
        <v>16342000</v>
      </c>
      <c r="V14" s="13">
        <f>SUM(V15:V18)</f>
        <v>16342000</v>
      </c>
      <c r="W14" s="15">
        <f t="shared" si="15"/>
        <v>17747000</v>
      </c>
      <c r="X14" s="15">
        <f t="shared" si="15"/>
        <v>18260307.73</v>
      </c>
      <c r="Y14" s="13">
        <f t="shared" si="15"/>
        <v>18194000</v>
      </c>
      <c r="Z14" s="12">
        <f t="shared" si="6"/>
        <v>0</v>
      </c>
      <c r="AA14" s="13">
        <f>SUM(AA15:AA18)</f>
        <v>20563000</v>
      </c>
      <c r="AB14" s="32">
        <f t="shared" si="7"/>
        <v>0</v>
      </c>
      <c r="AC14" s="63">
        <f t="shared" si="0"/>
        <v>102.89236338536092</v>
      </c>
    </row>
    <row r="15" spans="1:29" ht="96.75" customHeight="1">
      <c r="A15" s="49" t="s">
        <v>89</v>
      </c>
      <c r="B15" s="5" t="s">
        <v>93</v>
      </c>
      <c r="C15" s="13">
        <v>5031000</v>
      </c>
      <c r="D15" s="13">
        <v>5010000</v>
      </c>
      <c r="E15" s="13">
        <v>5100000</v>
      </c>
      <c r="F15" s="13">
        <v>5020000</v>
      </c>
      <c r="G15" s="13">
        <v>5010000</v>
      </c>
      <c r="H15" s="13">
        <v>5100000</v>
      </c>
      <c r="I15" s="13">
        <v>5020000</v>
      </c>
      <c r="J15" s="12">
        <f t="shared" si="2"/>
        <v>0</v>
      </c>
      <c r="K15" s="32">
        <f t="shared" si="3"/>
        <v>0</v>
      </c>
      <c r="L15" s="32">
        <f t="shared" si="4"/>
        <v>0</v>
      </c>
      <c r="M15" s="13">
        <v>5010000</v>
      </c>
      <c r="N15" s="13">
        <v>5100000</v>
      </c>
      <c r="O15" s="13">
        <v>5063000</v>
      </c>
      <c r="P15" s="13">
        <v>6284000</v>
      </c>
      <c r="Q15" s="13">
        <v>7437000</v>
      </c>
      <c r="R15" s="13">
        <v>5063000</v>
      </c>
      <c r="S15" s="13">
        <v>5063000</v>
      </c>
      <c r="T15" s="15">
        <v>5063000</v>
      </c>
      <c r="U15" s="15">
        <v>5063000</v>
      </c>
      <c r="V15" s="13">
        <v>5063000</v>
      </c>
      <c r="W15" s="15">
        <v>7800000</v>
      </c>
      <c r="X15" s="15">
        <v>8311784.53</v>
      </c>
      <c r="Y15" s="13">
        <v>6284000</v>
      </c>
      <c r="Z15" s="12">
        <f t="shared" si="6"/>
        <v>0</v>
      </c>
      <c r="AA15" s="13">
        <v>7437000</v>
      </c>
      <c r="AB15" s="32">
        <f t="shared" si="7"/>
        <v>0</v>
      </c>
      <c r="AC15" s="63">
        <f t="shared" si="0"/>
        <v>106.56134012820513</v>
      </c>
    </row>
    <row r="16" spans="1:29" ht="94.5" customHeight="1">
      <c r="A16" s="49" t="s">
        <v>94</v>
      </c>
      <c r="B16" s="5" t="s">
        <v>106</v>
      </c>
      <c r="C16" s="13">
        <v>55000</v>
      </c>
      <c r="D16" s="13">
        <v>67000</v>
      </c>
      <c r="E16" s="13">
        <v>69000</v>
      </c>
      <c r="F16" s="13">
        <v>72000</v>
      </c>
      <c r="G16" s="13">
        <v>67000</v>
      </c>
      <c r="H16" s="13">
        <v>69000</v>
      </c>
      <c r="I16" s="13">
        <v>72000</v>
      </c>
      <c r="J16" s="12">
        <f t="shared" si="2"/>
        <v>0</v>
      </c>
      <c r="K16" s="32">
        <f t="shared" si="3"/>
        <v>0</v>
      </c>
      <c r="L16" s="32">
        <f t="shared" si="4"/>
        <v>0</v>
      </c>
      <c r="M16" s="13">
        <v>67000</v>
      </c>
      <c r="N16" s="13">
        <v>69000</v>
      </c>
      <c r="O16" s="13">
        <v>42000</v>
      </c>
      <c r="P16" s="13">
        <v>43000</v>
      </c>
      <c r="Q16" s="13">
        <v>45000</v>
      </c>
      <c r="R16" s="13">
        <v>42000</v>
      </c>
      <c r="S16" s="13">
        <v>42000</v>
      </c>
      <c r="T16" s="15">
        <v>42000</v>
      </c>
      <c r="U16" s="15">
        <v>42000</v>
      </c>
      <c r="V16" s="13">
        <v>42000</v>
      </c>
      <c r="W16" s="15">
        <v>58000</v>
      </c>
      <c r="X16" s="15">
        <v>61093.78</v>
      </c>
      <c r="Y16" s="13">
        <v>43000</v>
      </c>
      <c r="Z16" s="12">
        <f t="shared" si="6"/>
        <v>0</v>
      </c>
      <c r="AA16" s="13">
        <v>45000</v>
      </c>
      <c r="AB16" s="32">
        <f t="shared" si="7"/>
        <v>0</v>
      </c>
      <c r="AC16" s="63">
        <f t="shared" si="0"/>
        <v>105.33410344827585</v>
      </c>
    </row>
    <row r="17" spans="1:29" ht="102">
      <c r="A17" s="49" t="s">
        <v>113</v>
      </c>
      <c r="B17" s="5" t="s">
        <v>124</v>
      </c>
      <c r="C17" s="13">
        <v>7805000</v>
      </c>
      <c r="D17" s="13">
        <v>10413000</v>
      </c>
      <c r="E17" s="13">
        <v>11381000</v>
      </c>
      <c r="F17" s="13">
        <v>12293000</v>
      </c>
      <c r="G17" s="13">
        <v>10413000</v>
      </c>
      <c r="H17" s="13">
        <v>11381000</v>
      </c>
      <c r="I17" s="13">
        <v>12293000</v>
      </c>
      <c r="J17" s="12">
        <f t="shared" si="2"/>
        <v>0</v>
      </c>
      <c r="K17" s="32">
        <f t="shared" si="3"/>
        <v>0</v>
      </c>
      <c r="L17" s="32">
        <f t="shared" si="4"/>
        <v>0</v>
      </c>
      <c r="M17" s="13">
        <v>10413000</v>
      </c>
      <c r="N17" s="13">
        <v>11381000</v>
      </c>
      <c r="O17" s="13">
        <v>12737000</v>
      </c>
      <c r="P17" s="13">
        <v>13417000</v>
      </c>
      <c r="Q17" s="13">
        <v>14766000</v>
      </c>
      <c r="R17" s="13">
        <v>12737000</v>
      </c>
      <c r="S17" s="13">
        <v>12737000</v>
      </c>
      <c r="T17" s="15">
        <v>12737000</v>
      </c>
      <c r="U17" s="15">
        <v>12737000</v>
      </c>
      <c r="V17" s="13">
        <v>12737000</v>
      </c>
      <c r="W17" s="15">
        <v>11054000</v>
      </c>
      <c r="X17" s="15">
        <v>11104572.38</v>
      </c>
      <c r="Y17" s="13">
        <v>13417000</v>
      </c>
      <c r="Z17" s="12">
        <f t="shared" si="6"/>
        <v>0</v>
      </c>
      <c r="AA17" s="13">
        <v>14766000</v>
      </c>
      <c r="AB17" s="32">
        <f t="shared" si="7"/>
        <v>0</v>
      </c>
      <c r="AC17" s="63">
        <f t="shared" si="0"/>
        <v>100.45750298534469</v>
      </c>
    </row>
    <row r="18" spans="1:29" ht="81.75" customHeight="1">
      <c r="A18" s="49" t="s">
        <v>107</v>
      </c>
      <c r="B18" s="5" t="s">
        <v>108</v>
      </c>
      <c r="C18" s="13">
        <v>-590000</v>
      </c>
      <c r="D18" s="13">
        <v>-490000</v>
      </c>
      <c r="E18" s="13">
        <v>-550000</v>
      </c>
      <c r="F18" s="13">
        <v>-585000</v>
      </c>
      <c r="G18" s="13">
        <v>-490000</v>
      </c>
      <c r="H18" s="13">
        <v>-550000</v>
      </c>
      <c r="I18" s="13">
        <v>-585000</v>
      </c>
      <c r="J18" s="12">
        <f t="shared" si="2"/>
        <v>0</v>
      </c>
      <c r="K18" s="32">
        <f t="shared" si="3"/>
        <v>0</v>
      </c>
      <c r="L18" s="32">
        <f t="shared" si="4"/>
        <v>0</v>
      </c>
      <c r="M18" s="13">
        <v>-490000</v>
      </c>
      <c r="N18" s="13">
        <v>-550000</v>
      </c>
      <c r="O18" s="13">
        <v>-1500000</v>
      </c>
      <c r="P18" s="13">
        <v>-1550000</v>
      </c>
      <c r="Q18" s="13">
        <v>-1685000</v>
      </c>
      <c r="R18" s="13">
        <v>-1500000</v>
      </c>
      <c r="S18" s="13">
        <v>-1500000</v>
      </c>
      <c r="T18" s="15">
        <v>-1500000</v>
      </c>
      <c r="U18" s="15">
        <v>-1500000</v>
      </c>
      <c r="V18" s="13">
        <v>-1500000</v>
      </c>
      <c r="W18" s="15">
        <v>-1165000</v>
      </c>
      <c r="X18" s="15">
        <v>-1217142.96</v>
      </c>
      <c r="Y18" s="13">
        <v>-1550000</v>
      </c>
      <c r="Z18" s="12">
        <f t="shared" si="6"/>
        <v>0</v>
      </c>
      <c r="AA18" s="13">
        <v>-1685000</v>
      </c>
      <c r="AB18" s="32">
        <f t="shared" si="7"/>
        <v>0</v>
      </c>
      <c r="AC18" s="63">
        <f t="shared" si="0"/>
        <v>104.47579055793992</v>
      </c>
    </row>
    <row r="19" spans="1:29" ht="23.25" customHeight="1">
      <c r="A19" s="49" t="s">
        <v>62</v>
      </c>
      <c r="B19" s="2" t="s">
        <v>2</v>
      </c>
      <c r="C19" s="12">
        <f aca="true" t="shared" si="16" ref="C19:I19">+C20+C23+C25</f>
        <v>8970000</v>
      </c>
      <c r="D19" s="12">
        <f t="shared" si="16"/>
        <v>8571000</v>
      </c>
      <c r="E19" s="12">
        <f t="shared" si="16"/>
        <v>8745000</v>
      </c>
      <c r="F19" s="12">
        <f t="shared" si="16"/>
        <v>8919000</v>
      </c>
      <c r="G19" s="12">
        <f t="shared" si="16"/>
        <v>8571000</v>
      </c>
      <c r="H19" s="12">
        <f t="shared" si="16"/>
        <v>8745000</v>
      </c>
      <c r="I19" s="12">
        <f t="shared" si="16"/>
        <v>8919000</v>
      </c>
      <c r="J19" s="12">
        <f t="shared" si="2"/>
        <v>0</v>
      </c>
      <c r="K19" s="32">
        <f t="shared" si="3"/>
        <v>0</v>
      </c>
      <c r="L19" s="32">
        <f t="shared" si="4"/>
        <v>0</v>
      </c>
      <c r="M19" s="12">
        <f aca="true" t="shared" si="17" ref="M19:Y19">+M20+M23+M25</f>
        <v>8571000</v>
      </c>
      <c r="N19" s="12">
        <f t="shared" si="17"/>
        <v>8745000</v>
      </c>
      <c r="O19" s="12">
        <f t="shared" si="17"/>
        <v>7514000</v>
      </c>
      <c r="P19" s="12">
        <f t="shared" si="17"/>
        <v>7770000</v>
      </c>
      <c r="Q19" s="12">
        <f t="shared" si="17"/>
        <v>8088000</v>
      </c>
      <c r="R19" s="12">
        <f t="shared" si="17"/>
        <v>7514000</v>
      </c>
      <c r="S19" s="12">
        <f t="shared" si="17"/>
        <v>7514000</v>
      </c>
      <c r="T19" s="14">
        <f t="shared" si="17"/>
        <v>7514000</v>
      </c>
      <c r="U19" s="14">
        <f t="shared" si="17"/>
        <v>7514000</v>
      </c>
      <c r="V19" s="14">
        <f t="shared" si="17"/>
        <v>7514000</v>
      </c>
      <c r="W19" s="14">
        <f t="shared" si="17"/>
        <v>6009000</v>
      </c>
      <c r="X19" s="14">
        <f t="shared" si="17"/>
        <v>6032971.33</v>
      </c>
      <c r="Y19" s="12">
        <f t="shared" si="17"/>
        <v>7770000</v>
      </c>
      <c r="Z19" s="12">
        <f t="shared" si="6"/>
        <v>0</v>
      </c>
      <c r="AA19" s="12">
        <f>+AA20+AA23+AA25</f>
        <v>8088000</v>
      </c>
      <c r="AB19" s="32">
        <f t="shared" si="7"/>
        <v>0</v>
      </c>
      <c r="AC19" s="63">
        <f t="shared" si="0"/>
        <v>100.39892378099518</v>
      </c>
    </row>
    <row r="20" spans="1:29" ht="29.25" customHeight="1">
      <c r="A20" s="49" t="s">
        <v>63</v>
      </c>
      <c r="B20" s="5" t="s">
        <v>3</v>
      </c>
      <c r="C20" s="13">
        <f aca="true" t="shared" si="18" ref="C20:I20">C21+C22</f>
        <v>8078000</v>
      </c>
      <c r="D20" s="13">
        <f t="shared" si="18"/>
        <v>7700000</v>
      </c>
      <c r="E20" s="13">
        <f t="shared" si="18"/>
        <v>7850000</v>
      </c>
      <c r="F20" s="13">
        <f t="shared" si="18"/>
        <v>8018000</v>
      </c>
      <c r="G20" s="13">
        <f t="shared" si="18"/>
        <v>7700000</v>
      </c>
      <c r="H20" s="13">
        <f t="shared" si="18"/>
        <v>7850000</v>
      </c>
      <c r="I20" s="13">
        <f t="shared" si="18"/>
        <v>8018000</v>
      </c>
      <c r="J20" s="12">
        <f t="shared" si="2"/>
        <v>0</v>
      </c>
      <c r="K20" s="32">
        <f t="shared" si="3"/>
        <v>0</v>
      </c>
      <c r="L20" s="32">
        <f t="shared" si="4"/>
        <v>0</v>
      </c>
      <c r="M20" s="13">
        <f aca="true" t="shared" si="19" ref="M20:R20">M21+M22</f>
        <v>7700000</v>
      </c>
      <c r="N20" s="13">
        <f t="shared" si="19"/>
        <v>7850000</v>
      </c>
      <c r="O20" s="13">
        <f t="shared" si="19"/>
        <v>6800000</v>
      </c>
      <c r="P20" s="13">
        <f t="shared" si="19"/>
        <v>7033000</v>
      </c>
      <c r="Q20" s="13">
        <f t="shared" si="19"/>
        <v>7334000</v>
      </c>
      <c r="R20" s="13">
        <f t="shared" si="19"/>
        <v>6800000</v>
      </c>
      <c r="S20" s="13">
        <f aca="true" t="shared" si="20" ref="S20:Y20">S21+S22</f>
        <v>6800000</v>
      </c>
      <c r="T20" s="15">
        <f t="shared" si="20"/>
        <v>6800000</v>
      </c>
      <c r="U20" s="15">
        <f t="shared" si="20"/>
        <v>6800000</v>
      </c>
      <c r="V20" s="13">
        <f>V21+V22</f>
        <v>6800000</v>
      </c>
      <c r="W20" s="15">
        <f t="shared" si="20"/>
        <v>5450000</v>
      </c>
      <c r="X20" s="15">
        <f t="shared" si="20"/>
        <v>5450397.46</v>
      </c>
      <c r="Y20" s="13">
        <f t="shared" si="20"/>
        <v>7033000</v>
      </c>
      <c r="Z20" s="12">
        <f t="shared" si="6"/>
        <v>0</v>
      </c>
      <c r="AA20" s="13">
        <f>AA21+AA22</f>
        <v>7334000</v>
      </c>
      <c r="AB20" s="32">
        <f t="shared" si="7"/>
        <v>0</v>
      </c>
      <c r="AC20" s="63">
        <f t="shared" si="0"/>
        <v>100.00729284403668</v>
      </c>
    </row>
    <row r="21" spans="1:29" ht="27.75" customHeight="1">
      <c r="A21" s="49" t="s">
        <v>44</v>
      </c>
      <c r="B21" s="5" t="s">
        <v>3</v>
      </c>
      <c r="C21" s="13">
        <v>8074000</v>
      </c>
      <c r="D21" s="13">
        <v>7695000</v>
      </c>
      <c r="E21" s="13">
        <v>7846000</v>
      </c>
      <c r="F21" s="13">
        <v>8016000</v>
      </c>
      <c r="G21" s="13">
        <v>7695000</v>
      </c>
      <c r="H21" s="13">
        <v>7846000</v>
      </c>
      <c r="I21" s="13">
        <v>8016000</v>
      </c>
      <c r="J21" s="12">
        <f t="shared" si="2"/>
        <v>0</v>
      </c>
      <c r="K21" s="32">
        <f t="shared" si="3"/>
        <v>0</v>
      </c>
      <c r="L21" s="32">
        <f t="shared" si="4"/>
        <v>0</v>
      </c>
      <c r="M21" s="13">
        <v>7695000</v>
      </c>
      <c r="N21" s="13">
        <v>7846000</v>
      </c>
      <c r="O21" s="13">
        <v>6799000</v>
      </c>
      <c r="P21" s="13">
        <v>7032000</v>
      </c>
      <c r="Q21" s="13">
        <v>7333000</v>
      </c>
      <c r="R21" s="13">
        <v>6799000</v>
      </c>
      <c r="S21" s="13">
        <v>6799000</v>
      </c>
      <c r="T21" s="15">
        <v>6799000</v>
      </c>
      <c r="U21" s="15">
        <v>6799000</v>
      </c>
      <c r="V21" s="13">
        <v>6799000</v>
      </c>
      <c r="W21" s="15">
        <v>5453500</v>
      </c>
      <c r="X21" s="15">
        <v>5453879.51</v>
      </c>
      <c r="Y21" s="13">
        <v>7032000</v>
      </c>
      <c r="Z21" s="12">
        <f t="shared" si="6"/>
        <v>0</v>
      </c>
      <c r="AA21" s="13">
        <v>7333000</v>
      </c>
      <c r="AB21" s="32">
        <f t="shared" si="7"/>
        <v>0</v>
      </c>
      <c r="AC21" s="63">
        <f t="shared" si="0"/>
        <v>100.00695901714496</v>
      </c>
    </row>
    <row r="22" spans="1:29" ht="57" customHeight="1">
      <c r="A22" s="49" t="s">
        <v>42</v>
      </c>
      <c r="B22" s="5" t="s">
        <v>49</v>
      </c>
      <c r="C22" s="13">
        <v>4000</v>
      </c>
      <c r="D22" s="13">
        <v>5000</v>
      </c>
      <c r="E22" s="13">
        <v>4000</v>
      </c>
      <c r="F22" s="13">
        <v>2000</v>
      </c>
      <c r="G22" s="13">
        <v>5000</v>
      </c>
      <c r="H22" s="13">
        <v>4000</v>
      </c>
      <c r="I22" s="13">
        <v>2000</v>
      </c>
      <c r="J22" s="12">
        <f t="shared" si="2"/>
        <v>0</v>
      </c>
      <c r="K22" s="32">
        <f t="shared" si="3"/>
        <v>0</v>
      </c>
      <c r="L22" s="32">
        <f t="shared" si="4"/>
        <v>0</v>
      </c>
      <c r="M22" s="13">
        <v>5000</v>
      </c>
      <c r="N22" s="13">
        <v>4000</v>
      </c>
      <c r="O22" s="13">
        <v>1000</v>
      </c>
      <c r="P22" s="13">
        <v>1000</v>
      </c>
      <c r="Q22" s="13">
        <v>1000</v>
      </c>
      <c r="R22" s="13">
        <v>1000</v>
      </c>
      <c r="S22" s="13">
        <v>1000</v>
      </c>
      <c r="T22" s="15">
        <v>1000</v>
      </c>
      <c r="U22" s="15">
        <v>1000</v>
      </c>
      <c r="V22" s="13">
        <v>1000</v>
      </c>
      <c r="W22" s="15">
        <v>-3500</v>
      </c>
      <c r="X22" s="15">
        <v>-3482.05</v>
      </c>
      <c r="Y22" s="13">
        <v>1000</v>
      </c>
      <c r="Z22" s="12">
        <f t="shared" si="6"/>
        <v>0</v>
      </c>
      <c r="AA22" s="13">
        <v>1000</v>
      </c>
      <c r="AB22" s="32">
        <f t="shared" si="7"/>
        <v>0</v>
      </c>
      <c r="AC22" s="63">
        <f t="shared" si="0"/>
        <v>99.48714285714286</v>
      </c>
    </row>
    <row r="23" spans="1:29" ht="19.5" customHeight="1">
      <c r="A23" s="49" t="s">
        <v>64</v>
      </c>
      <c r="B23" s="5" t="s">
        <v>4</v>
      </c>
      <c r="C23" s="13">
        <v>550000</v>
      </c>
      <c r="D23" s="13">
        <f aca="true" t="shared" si="21" ref="D23:I23">SUM(D24:D24)</f>
        <v>503000</v>
      </c>
      <c r="E23" s="13">
        <f t="shared" si="21"/>
        <v>510000</v>
      </c>
      <c r="F23" s="13">
        <f t="shared" si="21"/>
        <v>502000</v>
      </c>
      <c r="G23" s="13">
        <f t="shared" si="21"/>
        <v>503000</v>
      </c>
      <c r="H23" s="13">
        <f t="shared" si="21"/>
        <v>510000</v>
      </c>
      <c r="I23" s="13">
        <f t="shared" si="21"/>
        <v>502000</v>
      </c>
      <c r="J23" s="12">
        <f t="shared" si="2"/>
        <v>0</v>
      </c>
      <c r="K23" s="32">
        <f t="shared" si="3"/>
        <v>0</v>
      </c>
      <c r="L23" s="32">
        <f t="shared" si="4"/>
        <v>0</v>
      </c>
      <c r="M23" s="13">
        <f aca="true" t="shared" si="22" ref="M23:Y23">SUM(M24:M24)</f>
        <v>503000</v>
      </c>
      <c r="N23" s="13">
        <f t="shared" si="22"/>
        <v>510000</v>
      </c>
      <c r="O23" s="13">
        <f t="shared" si="22"/>
        <v>330000</v>
      </c>
      <c r="P23" s="13">
        <f t="shared" si="22"/>
        <v>330000</v>
      </c>
      <c r="Q23" s="13">
        <f t="shared" si="22"/>
        <v>330000</v>
      </c>
      <c r="R23" s="13">
        <f t="shared" si="22"/>
        <v>330000</v>
      </c>
      <c r="S23" s="13">
        <f t="shared" si="22"/>
        <v>330000</v>
      </c>
      <c r="T23" s="15">
        <f t="shared" si="22"/>
        <v>330000</v>
      </c>
      <c r="U23" s="15">
        <f t="shared" si="22"/>
        <v>330000</v>
      </c>
      <c r="V23" s="13">
        <v>330000</v>
      </c>
      <c r="W23" s="15">
        <f t="shared" si="22"/>
        <v>175000</v>
      </c>
      <c r="X23" s="15">
        <f t="shared" si="22"/>
        <v>171664.36</v>
      </c>
      <c r="Y23" s="13">
        <f t="shared" si="22"/>
        <v>330000</v>
      </c>
      <c r="Z23" s="12">
        <f t="shared" si="6"/>
        <v>0</v>
      </c>
      <c r="AA23" s="13">
        <f>SUM(AA24:AA24)</f>
        <v>330000</v>
      </c>
      <c r="AB23" s="32">
        <f t="shared" si="7"/>
        <v>0</v>
      </c>
      <c r="AC23" s="63">
        <f t="shared" si="0"/>
        <v>98.09392</v>
      </c>
    </row>
    <row r="24" spans="1:29" ht="21" customHeight="1">
      <c r="A24" s="51" t="s">
        <v>43</v>
      </c>
      <c r="B24" s="19" t="s">
        <v>4</v>
      </c>
      <c r="C24" s="22">
        <v>449000</v>
      </c>
      <c r="D24" s="22">
        <v>503000</v>
      </c>
      <c r="E24" s="22">
        <v>510000</v>
      </c>
      <c r="F24" s="22">
        <v>502000</v>
      </c>
      <c r="G24" s="22">
        <v>503000</v>
      </c>
      <c r="H24" s="22">
        <v>510000</v>
      </c>
      <c r="I24" s="22">
        <v>502000</v>
      </c>
      <c r="J24" s="12">
        <f t="shared" si="2"/>
        <v>0</v>
      </c>
      <c r="K24" s="32">
        <f t="shared" si="3"/>
        <v>0</v>
      </c>
      <c r="L24" s="32">
        <f t="shared" si="4"/>
        <v>0</v>
      </c>
      <c r="M24" s="22">
        <v>503000</v>
      </c>
      <c r="N24" s="22">
        <v>510000</v>
      </c>
      <c r="O24" s="22">
        <v>330000</v>
      </c>
      <c r="P24" s="22">
        <v>330000</v>
      </c>
      <c r="Q24" s="22">
        <v>330000</v>
      </c>
      <c r="R24" s="22">
        <v>330000</v>
      </c>
      <c r="S24" s="22">
        <v>330000</v>
      </c>
      <c r="T24" s="25">
        <v>330000</v>
      </c>
      <c r="U24" s="25">
        <v>330000</v>
      </c>
      <c r="V24" s="22">
        <v>330000</v>
      </c>
      <c r="W24" s="25">
        <v>175000</v>
      </c>
      <c r="X24" s="25">
        <v>171664.36</v>
      </c>
      <c r="Y24" s="22">
        <v>330000</v>
      </c>
      <c r="Z24" s="12">
        <f t="shared" si="6"/>
        <v>0</v>
      </c>
      <c r="AA24" s="22">
        <v>330000</v>
      </c>
      <c r="AB24" s="32">
        <f t="shared" si="7"/>
        <v>0</v>
      </c>
      <c r="AC24" s="63">
        <f t="shared" si="0"/>
        <v>98.09392</v>
      </c>
    </row>
    <row r="25" spans="1:29" ht="44.25" customHeight="1">
      <c r="A25" s="49" t="s">
        <v>87</v>
      </c>
      <c r="B25" s="5" t="s">
        <v>125</v>
      </c>
      <c r="C25" s="13">
        <f aca="true" t="shared" si="23" ref="C25:I25">C26</f>
        <v>342000</v>
      </c>
      <c r="D25" s="13">
        <f t="shared" si="23"/>
        <v>368000</v>
      </c>
      <c r="E25" s="13">
        <f t="shared" si="23"/>
        <v>385000</v>
      </c>
      <c r="F25" s="13">
        <f t="shared" si="23"/>
        <v>399000</v>
      </c>
      <c r="G25" s="13">
        <f t="shared" si="23"/>
        <v>368000</v>
      </c>
      <c r="H25" s="13">
        <f t="shared" si="23"/>
        <v>385000</v>
      </c>
      <c r="I25" s="13">
        <f t="shared" si="23"/>
        <v>399000</v>
      </c>
      <c r="J25" s="12">
        <f t="shared" si="2"/>
        <v>0</v>
      </c>
      <c r="K25" s="32">
        <f t="shared" si="3"/>
        <v>0</v>
      </c>
      <c r="L25" s="32">
        <f t="shared" si="4"/>
        <v>0</v>
      </c>
      <c r="M25" s="13">
        <f aca="true" t="shared" si="24" ref="M25:X25">M26</f>
        <v>368000</v>
      </c>
      <c r="N25" s="13">
        <f t="shared" si="24"/>
        <v>385000</v>
      </c>
      <c r="O25" s="13">
        <f t="shared" si="24"/>
        <v>384000</v>
      </c>
      <c r="P25" s="13">
        <f t="shared" si="24"/>
        <v>407000</v>
      </c>
      <c r="Q25" s="13">
        <f t="shared" si="24"/>
        <v>424000</v>
      </c>
      <c r="R25" s="13">
        <f t="shared" si="24"/>
        <v>384000</v>
      </c>
      <c r="S25" s="13">
        <f t="shared" si="24"/>
        <v>384000</v>
      </c>
      <c r="T25" s="15">
        <f t="shared" si="24"/>
        <v>384000</v>
      </c>
      <c r="U25" s="15">
        <f t="shared" si="24"/>
        <v>384000</v>
      </c>
      <c r="V25" s="15">
        <v>384000</v>
      </c>
      <c r="W25" s="15">
        <f t="shared" si="24"/>
        <v>384000</v>
      </c>
      <c r="X25" s="15">
        <f t="shared" si="24"/>
        <v>410909.51</v>
      </c>
      <c r="Y25" s="13">
        <f>Y26</f>
        <v>407000</v>
      </c>
      <c r="Z25" s="12">
        <f t="shared" si="6"/>
        <v>0</v>
      </c>
      <c r="AA25" s="13">
        <f>AA26</f>
        <v>424000</v>
      </c>
      <c r="AB25" s="32">
        <f t="shared" si="7"/>
        <v>0</v>
      </c>
      <c r="AC25" s="63">
        <f t="shared" si="0"/>
        <v>107.00768489583335</v>
      </c>
    </row>
    <row r="26" spans="1:29" ht="52.5" customHeight="1">
      <c r="A26" s="49" t="s">
        <v>88</v>
      </c>
      <c r="B26" s="5" t="s">
        <v>109</v>
      </c>
      <c r="C26" s="13">
        <v>342000</v>
      </c>
      <c r="D26" s="13">
        <v>368000</v>
      </c>
      <c r="E26" s="13">
        <v>385000</v>
      </c>
      <c r="F26" s="13">
        <v>399000</v>
      </c>
      <c r="G26" s="13">
        <v>368000</v>
      </c>
      <c r="H26" s="13">
        <v>385000</v>
      </c>
      <c r="I26" s="13">
        <v>399000</v>
      </c>
      <c r="J26" s="12">
        <f t="shared" si="2"/>
        <v>0</v>
      </c>
      <c r="K26" s="32">
        <f t="shared" si="3"/>
        <v>0</v>
      </c>
      <c r="L26" s="32">
        <f t="shared" si="4"/>
        <v>0</v>
      </c>
      <c r="M26" s="13">
        <v>368000</v>
      </c>
      <c r="N26" s="13">
        <v>385000</v>
      </c>
      <c r="O26" s="13">
        <v>384000</v>
      </c>
      <c r="P26" s="13">
        <v>407000</v>
      </c>
      <c r="Q26" s="13">
        <v>424000</v>
      </c>
      <c r="R26" s="13">
        <v>384000</v>
      </c>
      <c r="S26" s="13">
        <v>384000</v>
      </c>
      <c r="T26" s="15">
        <v>384000</v>
      </c>
      <c r="U26" s="15">
        <v>384000</v>
      </c>
      <c r="V26" s="15">
        <v>384000</v>
      </c>
      <c r="W26" s="15">
        <v>384000</v>
      </c>
      <c r="X26" s="15">
        <v>410909.51</v>
      </c>
      <c r="Y26" s="13">
        <v>407000</v>
      </c>
      <c r="Z26" s="12">
        <f t="shared" si="6"/>
        <v>0</v>
      </c>
      <c r="AA26" s="13">
        <v>424000</v>
      </c>
      <c r="AB26" s="32">
        <f t="shared" si="7"/>
        <v>0</v>
      </c>
      <c r="AC26" s="63">
        <f t="shared" si="0"/>
        <v>107.00768489583335</v>
      </c>
    </row>
    <row r="27" spans="1:29" ht="17.25" customHeight="1">
      <c r="A27" s="49" t="s">
        <v>26</v>
      </c>
      <c r="B27" s="2" t="s">
        <v>17</v>
      </c>
      <c r="C27" s="12" t="e">
        <f>C28+#REF!</f>
        <v>#REF!</v>
      </c>
      <c r="D27" s="12" t="e">
        <f>D28+#REF!</f>
        <v>#REF!</v>
      </c>
      <c r="E27" s="12" t="e">
        <f>E28+#REF!</f>
        <v>#REF!</v>
      </c>
      <c r="F27" s="12" t="e">
        <f>F28+#REF!</f>
        <v>#REF!</v>
      </c>
      <c r="G27" s="12" t="e">
        <f>G28+#REF!</f>
        <v>#REF!</v>
      </c>
      <c r="H27" s="12" t="e">
        <f>H28+#REF!</f>
        <v>#REF!</v>
      </c>
      <c r="I27" s="12" t="e">
        <f>I28+#REF!</f>
        <v>#REF!</v>
      </c>
      <c r="J27" s="12" t="e">
        <f t="shared" si="2"/>
        <v>#REF!</v>
      </c>
      <c r="K27" s="32" t="e">
        <f t="shared" si="3"/>
        <v>#REF!</v>
      </c>
      <c r="L27" s="32" t="e">
        <f t="shared" si="4"/>
        <v>#REF!</v>
      </c>
      <c r="M27" s="12" t="e">
        <f>M28+#REF!</f>
        <v>#REF!</v>
      </c>
      <c r="N27" s="12" t="e">
        <f>N28+#REF!</f>
        <v>#REF!</v>
      </c>
      <c r="O27" s="12" t="e">
        <f>O28+#REF!</f>
        <v>#REF!</v>
      </c>
      <c r="P27" s="12" t="e">
        <f>P28+#REF!</f>
        <v>#REF!</v>
      </c>
      <c r="Q27" s="12" t="e">
        <f>Q28+#REF!</f>
        <v>#REF!</v>
      </c>
      <c r="R27" s="12" t="e">
        <f>R28+#REF!</f>
        <v>#REF!</v>
      </c>
      <c r="S27" s="12" t="e">
        <f>S28+#REF!</f>
        <v>#REF!</v>
      </c>
      <c r="T27" s="14" t="e">
        <f>T28+#REF!</f>
        <v>#REF!</v>
      </c>
      <c r="U27" s="14" t="e">
        <f>U28+#REF!</f>
        <v>#REF!</v>
      </c>
      <c r="V27" s="14">
        <f>V28</f>
        <v>1200000</v>
      </c>
      <c r="W27" s="14">
        <f>W28</f>
        <v>1360000</v>
      </c>
      <c r="X27" s="14">
        <f>X28</f>
        <v>1369855.29</v>
      </c>
      <c r="Y27" s="12" t="e">
        <f>Y28+#REF!</f>
        <v>#REF!</v>
      </c>
      <c r="Z27" s="12" t="e">
        <f t="shared" si="6"/>
        <v>#REF!</v>
      </c>
      <c r="AA27" s="12" t="e">
        <f>AA28+#REF!</f>
        <v>#REF!</v>
      </c>
      <c r="AB27" s="32" t="e">
        <f t="shared" si="7"/>
        <v>#REF!</v>
      </c>
      <c r="AC27" s="63">
        <f t="shared" si="0"/>
        <v>100.72465367647058</v>
      </c>
    </row>
    <row r="28" spans="1:29" ht="48.75" customHeight="1">
      <c r="A28" s="49" t="s">
        <v>27</v>
      </c>
      <c r="B28" s="5" t="s">
        <v>5</v>
      </c>
      <c r="C28" s="13">
        <f aca="true" t="shared" si="25" ref="C28:I28">C29</f>
        <v>1069000</v>
      </c>
      <c r="D28" s="13">
        <f t="shared" si="25"/>
        <v>840000</v>
      </c>
      <c r="E28" s="13">
        <f t="shared" si="25"/>
        <v>890000</v>
      </c>
      <c r="F28" s="13">
        <f t="shared" si="25"/>
        <v>940000</v>
      </c>
      <c r="G28" s="13">
        <f t="shared" si="25"/>
        <v>840000</v>
      </c>
      <c r="H28" s="13">
        <f t="shared" si="25"/>
        <v>890000</v>
      </c>
      <c r="I28" s="13">
        <f t="shared" si="25"/>
        <v>940000</v>
      </c>
      <c r="J28" s="12">
        <f t="shared" si="2"/>
        <v>0</v>
      </c>
      <c r="K28" s="32">
        <f t="shared" si="3"/>
        <v>0</v>
      </c>
      <c r="L28" s="32">
        <f t="shared" si="4"/>
        <v>0</v>
      </c>
      <c r="M28" s="13">
        <f aca="true" t="shared" si="26" ref="M28:X28">M29</f>
        <v>840000</v>
      </c>
      <c r="N28" s="13">
        <f t="shared" si="26"/>
        <v>890000</v>
      </c>
      <c r="O28" s="13">
        <f t="shared" si="26"/>
        <v>1194000</v>
      </c>
      <c r="P28" s="13">
        <f t="shared" si="26"/>
        <v>1244000</v>
      </c>
      <c r="Q28" s="13">
        <f t="shared" si="26"/>
        <v>1294000</v>
      </c>
      <c r="R28" s="13">
        <f t="shared" si="26"/>
        <v>1194000</v>
      </c>
      <c r="S28" s="13">
        <f t="shared" si="26"/>
        <v>1194000</v>
      </c>
      <c r="T28" s="15">
        <f t="shared" si="26"/>
        <v>1194000</v>
      </c>
      <c r="U28" s="15">
        <f t="shared" si="26"/>
        <v>1194000</v>
      </c>
      <c r="V28" s="15">
        <v>1200000</v>
      </c>
      <c r="W28" s="15">
        <f t="shared" si="26"/>
        <v>1360000</v>
      </c>
      <c r="X28" s="15">
        <f t="shared" si="26"/>
        <v>1369855.29</v>
      </c>
      <c r="Y28" s="13">
        <f>Y29</f>
        <v>1244000</v>
      </c>
      <c r="Z28" s="12">
        <f t="shared" si="6"/>
        <v>0</v>
      </c>
      <c r="AA28" s="13">
        <f>AA29</f>
        <v>1294000</v>
      </c>
      <c r="AB28" s="32">
        <f t="shared" si="7"/>
        <v>0</v>
      </c>
      <c r="AC28" s="63">
        <f t="shared" si="0"/>
        <v>100.72465367647058</v>
      </c>
    </row>
    <row r="29" spans="1:29" ht="66" customHeight="1">
      <c r="A29" s="49" t="s">
        <v>59</v>
      </c>
      <c r="B29" s="5" t="s">
        <v>110</v>
      </c>
      <c r="C29" s="13">
        <v>1069000</v>
      </c>
      <c r="D29" s="13">
        <v>840000</v>
      </c>
      <c r="E29" s="13">
        <v>890000</v>
      </c>
      <c r="F29" s="13">
        <v>940000</v>
      </c>
      <c r="G29" s="13">
        <v>840000</v>
      </c>
      <c r="H29" s="13">
        <v>890000</v>
      </c>
      <c r="I29" s="13">
        <v>940000</v>
      </c>
      <c r="J29" s="12">
        <f t="shared" si="2"/>
        <v>0</v>
      </c>
      <c r="K29" s="32">
        <f t="shared" si="3"/>
        <v>0</v>
      </c>
      <c r="L29" s="32">
        <f t="shared" si="4"/>
        <v>0</v>
      </c>
      <c r="M29" s="13">
        <v>840000</v>
      </c>
      <c r="N29" s="13">
        <v>890000</v>
      </c>
      <c r="O29" s="13">
        <v>1194000</v>
      </c>
      <c r="P29" s="13">
        <v>1244000</v>
      </c>
      <c r="Q29" s="13">
        <v>1294000</v>
      </c>
      <c r="R29" s="13">
        <v>1194000</v>
      </c>
      <c r="S29" s="13">
        <v>1194000</v>
      </c>
      <c r="T29" s="15">
        <v>1194000</v>
      </c>
      <c r="U29" s="15">
        <v>1194000</v>
      </c>
      <c r="V29" s="15">
        <v>1200000</v>
      </c>
      <c r="W29" s="15">
        <v>1360000</v>
      </c>
      <c r="X29" s="15">
        <v>1369855.29</v>
      </c>
      <c r="Y29" s="13">
        <v>1244000</v>
      </c>
      <c r="Z29" s="12">
        <f t="shared" si="6"/>
        <v>0</v>
      </c>
      <c r="AA29" s="13">
        <v>1294000</v>
      </c>
      <c r="AB29" s="32">
        <f t="shared" si="7"/>
        <v>0</v>
      </c>
      <c r="AC29" s="63">
        <f t="shared" si="0"/>
        <v>100.72465367647058</v>
      </c>
    </row>
    <row r="30" spans="1:29" ht="52.5" customHeight="1">
      <c r="A30" s="61" t="s">
        <v>232</v>
      </c>
      <c r="B30" s="2" t="s">
        <v>237</v>
      </c>
      <c r="C30" s="12"/>
      <c r="D30" s="12"/>
      <c r="E30" s="12"/>
      <c r="F30" s="12"/>
      <c r="G30" s="12"/>
      <c r="H30" s="12"/>
      <c r="I30" s="12"/>
      <c r="J30" s="12"/>
      <c r="K30" s="45"/>
      <c r="L30" s="45"/>
      <c r="M30" s="12"/>
      <c r="N30" s="12"/>
      <c r="O30" s="12"/>
      <c r="P30" s="12"/>
      <c r="Q30" s="12"/>
      <c r="R30" s="12"/>
      <c r="S30" s="12"/>
      <c r="T30" s="14"/>
      <c r="U30" s="14"/>
      <c r="V30" s="14">
        <v>0</v>
      </c>
      <c r="W30" s="14">
        <v>0</v>
      </c>
      <c r="X30" s="14">
        <v>3.96</v>
      </c>
      <c r="Y30" s="12"/>
      <c r="Z30" s="12"/>
      <c r="AA30" s="12"/>
      <c r="AB30" s="45"/>
      <c r="AC30" s="64"/>
    </row>
    <row r="31" spans="1:29" ht="44.25" customHeight="1">
      <c r="A31" s="49" t="s">
        <v>233</v>
      </c>
      <c r="B31" s="5" t="s">
        <v>236</v>
      </c>
      <c r="C31" s="13"/>
      <c r="D31" s="13"/>
      <c r="E31" s="13"/>
      <c r="F31" s="13"/>
      <c r="G31" s="13"/>
      <c r="H31" s="13"/>
      <c r="I31" s="13"/>
      <c r="J31" s="12"/>
      <c r="K31" s="32"/>
      <c r="L31" s="32"/>
      <c r="M31" s="13"/>
      <c r="N31" s="13"/>
      <c r="O31" s="13"/>
      <c r="P31" s="13"/>
      <c r="Q31" s="13"/>
      <c r="R31" s="13"/>
      <c r="S31" s="13"/>
      <c r="T31" s="15"/>
      <c r="U31" s="15"/>
      <c r="V31" s="15">
        <v>0</v>
      </c>
      <c r="W31" s="15">
        <v>0</v>
      </c>
      <c r="X31" s="15">
        <v>3.96</v>
      </c>
      <c r="Y31" s="13"/>
      <c r="Z31" s="12"/>
      <c r="AA31" s="13"/>
      <c r="AB31" s="32"/>
      <c r="AC31" s="63">
        <v>0</v>
      </c>
    </row>
    <row r="32" spans="1:29" ht="19.5" customHeight="1">
      <c r="A32" s="49" t="s">
        <v>234</v>
      </c>
      <c r="B32" s="5" t="s">
        <v>235</v>
      </c>
      <c r="C32" s="13"/>
      <c r="D32" s="13"/>
      <c r="E32" s="13"/>
      <c r="F32" s="13"/>
      <c r="G32" s="13"/>
      <c r="H32" s="13"/>
      <c r="I32" s="13"/>
      <c r="J32" s="12"/>
      <c r="K32" s="32"/>
      <c r="L32" s="32"/>
      <c r="M32" s="13"/>
      <c r="N32" s="13"/>
      <c r="O32" s="13"/>
      <c r="P32" s="13"/>
      <c r="Q32" s="13"/>
      <c r="R32" s="13"/>
      <c r="S32" s="13"/>
      <c r="T32" s="15"/>
      <c r="U32" s="15"/>
      <c r="V32" s="15">
        <v>0</v>
      </c>
      <c r="W32" s="15">
        <v>0</v>
      </c>
      <c r="X32" s="15">
        <v>3.96</v>
      </c>
      <c r="Y32" s="13"/>
      <c r="Z32" s="12"/>
      <c r="AA32" s="13"/>
      <c r="AB32" s="32"/>
      <c r="AC32" s="63">
        <v>0</v>
      </c>
    </row>
    <row r="33" spans="1:29" ht="61.5" customHeight="1">
      <c r="A33" s="49" t="s">
        <v>28</v>
      </c>
      <c r="B33" s="2" t="s">
        <v>6</v>
      </c>
      <c r="C33" s="12">
        <f aca="true" t="shared" si="27" ref="C33:I33">C34+C40</f>
        <v>4015000</v>
      </c>
      <c r="D33" s="12">
        <f t="shared" si="27"/>
        <v>2444000</v>
      </c>
      <c r="E33" s="12">
        <f t="shared" si="27"/>
        <v>2394000</v>
      </c>
      <c r="F33" s="12">
        <f t="shared" si="27"/>
        <v>2294000</v>
      </c>
      <c r="G33" s="12">
        <f t="shared" si="27"/>
        <v>2444000</v>
      </c>
      <c r="H33" s="12">
        <f t="shared" si="27"/>
        <v>2394000</v>
      </c>
      <c r="I33" s="12">
        <f t="shared" si="27"/>
        <v>2294000</v>
      </c>
      <c r="J33" s="12">
        <f t="shared" si="2"/>
        <v>0</v>
      </c>
      <c r="K33" s="32">
        <f t="shared" si="3"/>
        <v>0</v>
      </c>
      <c r="L33" s="32">
        <f t="shared" si="4"/>
        <v>0</v>
      </c>
      <c r="M33" s="12">
        <f aca="true" t="shared" si="28" ref="M33:R33">M34+M40</f>
        <v>2444000</v>
      </c>
      <c r="N33" s="12">
        <f t="shared" si="28"/>
        <v>2394000</v>
      </c>
      <c r="O33" s="12">
        <f t="shared" si="28"/>
        <v>3469000</v>
      </c>
      <c r="P33" s="12">
        <f t="shared" si="28"/>
        <v>3200000</v>
      </c>
      <c r="Q33" s="12">
        <f t="shared" si="28"/>
        <v>3090000</v>
      </c>
      <c r="R33" s="12">
        <f t="shared" si="28"/>
        <v>3469000</v>
      </c>
      <c r="S33" s="12">
        <f aca="true" t="shared" si="29" ref="S33:Y33">S34+S40</f>
        <v>3469000</v>
      </c>
      <c r="T33" s="14">
        <f t="shared" si="29"/>
        <v>3469000</v>
      </c>
      <c r="U33" s="14">
        <f t="shared" si="29"/>
        <v>3469000</v>
      </c>
      <c r="V33" s="14">
        <f t="shared" si="29"/>
        <v>3469000</v>
      </c>
      <c r="W33" s="14">
        <f t="shared" si="29"/>
        <v>3731000</v>
      </c>
      <c r="X33" s="14">
        <f t="shared" si="29"/>
        <v>3777774.46</v>
      </c>
      <c r="Y33" s="12">
        <f t="shared" si="29"/>
        <v>3200000</v>
      </c>
      <c r="Z33" s="12">
        <f t="shared" si="6"/>
        <v>0</v>
      </c>
      <c r="AA33" s="12">
        <f>AA34+AA40</f>
        <v>3090000</v>
      </c>
      <c r="AB33" s="32">
        <f t="shared" si="7"/>
        <v>0</v>
      </c>
      <c r="AC33" s="63">
        <f t="shared" si="0"/>
        <v>101.25367086571964</v>
      </c>
    </row>
    <row r="34" spans="1:29" ht="122.25" customHeight="1">
      <c r="A34" s="49" t="s">
        <v>29</v>
      </c>
      <c r="B34" s="9" t="s">
        <v>56</v>
      </c>
      <c r="C34" s="13">
        <f aca="true" t="shared" si="30" ref="C34:I34">C35+C38</f>
        <v>3148000</v>
      </c>
      <c r="D34" s="13">
        <f t="shared" si="30"/>
        <v>1574000</v>
      </c>
      <c r="E34" s="13">
        <f t="shared" si="30"/>
        <v>1524000</v>
      </c>
      <c r="F34" s="13">
        <f t="shared" si="30"/>
        <v>1424000</v>
      </c>
      <c r="G34" s="13">
        <f t="shared" si="30"/>
        <v>1574000</v>
      </c>
      <c r="H34" s="13">
        <f t="shared" si="30"/>
        <v>1524000</v>
      </c>
      <c r="I34" s="13">
        <f t="shared" si="30"/>
        <v>1424000</v>
      </c>
      <c r="J34" s="12">
        <f t="shared" si="2"/>
        <v>0</v>
      </c>
      <c r="K34" s="32">
        <f t="shared" si="3"/>
        <v>0</v>
      </c>
      <c r="L34" s="32">
        <f t="shared" si="4"/>
        <v>0</v>
      </c>
      <c r="M34" s="13">
        <f aca="true" t="shared" si="31" ref="M34:R34">M35+M38</f>
        <v>1574000</v>
      </c>
      <c r="N34" s="13">
        <f t="shared" si="31"/>
        <v>1524000</v>
      </c>
      <c r="O34" s="13">
        <f t="shared" si="31"/>
        <v>2824000</v>
      </c>
      <c r="P34" s="13">
        <f t="shared" si="31"/>
        <v>2550000</v>
      </c>
      <c r="Q34" s="13">
        <f t="shared" si="31"/>
        <v>2430000</v>
      </c>
      <c r="R34" s="13">
        <f t="shared" si="31"/>
        <v>2824000</v>
      </c>
      <c r="S34" s="13">
        <f aca="true" t="shared" si="32" ref="S34:Y34">S35+S38</f>
        <v>2824000</v>
      </c>
      <c r="T34" s="15">
        <f t="shared" si="32"/>
        <v>2824000</v>
      </c>
      <c r="U34" s="15">
        <f t="shared" si="32"/>
        <v>2824000</v>
      </c>
      <c r="V34" s="13">
        <f>V35+V38</f>
        <v>2824000</v>
      </c>
      <c r="W34" s="15">
        <f t="shared" si="32"/>
        <v>3352000</v>
      </c>
      <c r="X34" s="15">
        <f t="shared" si="32"/>
        <v>3398650.46</v>
      </c>
      <c r="Y34" s="13">
        <f t="shared" si="32"/>
        <v>2550000</v>
      </c>
      <c r="Z34" s="12">
        <f t="shared" si="6"/>
        <v>0</v>
      </c>
      <c r="AA34" s="13">
        <f>AA35+AA38</f>
        <v>2430000</v>
      </c>
      <c r="AB34" s="32">
        <f t="shared" si="7"/>
        <v>0</v>
      </c>
      <c r="AC34" s="63">
        <f t="shared" si="0"/>
        <v>101.39172016706443</v>
      </c>
    </row>
    <row r="35" spans="1:29" ht="87.75" customHeight="1">
      <c r="A35" s="49" t="s">
        <v>65</v>
      </c>
      <c r="B35" s="5" t="s">
        <v>57</v>
      </c>
      <c r="C35" s="13">
        <f aca="true" t="shared" si="33" ref="C35:I35">SUM(C36:C37)</f>
        <v>2100000</v>
      </c>
      <c r="D35" s="13">
        <f t="shared" si="33"/>
        <v>1050000</v>
      </c>
      <c r="E35" s="13">
        <f t="shared" si="33"/>
        <v>1000000</v>
      </c>
      <c r="F35" s="13">
        <f t="shared" si="33"/>
        <v>900000</v>
      </c>
      <c r="G35" s="13">
        <f t="shared" si="33"/>
        <v>1050000</v>
      </c>
      <c r="H35" s="13">
        <f t="shared" si="33"/>
        <v>1000000</v>
      </c>
      <c r="I35" s="13">
        <f t="shared" si="33"/>
        <v>900000</v>
      </c>
      <c r="J35" s="12">
        <f t="shared" si="2"/>
        <v>0</v>
      </c>
      <c r="K35" s="32">
        <f t="shared" si="3"/>
        <v>0</v>
      </c>
      <c r="L35" s="32">
        <f t="shared" si="4"/>
        <v>0</v>
      </c>
      <c r="M35" s="13">
        <f aca="true" t="shared" si="34" ref="M35:R35">SUM(M36:M37)</f>
        <v>1050000</v>
      </c>
      <c r="N35" s="13">
        <f t="shared" si="34"/>
        <v>1000000</v>
      </c>
      <c r="O35" s="13">
        <f t="shared" si="34"/>
        <v>2300000</v>
      </c>
      <c r="P35" s="13">
        <f t="shared" si="34"/>
        <v>2250000</v>
      </c>
      <c r="Q35" s="13">
        <f t="shared" si="34"/>
        <v>2130000</v>
      </c>
      <c r="R35" s="13">
        <f t="shared" si="34"/>
        <v>2300000</v>
      </c>
      <c r="S35" s="13">
        <f aca="true" t="shared" si="35" ref="S35:Y35">SUM(S36:S37)</f>
        <v>2300000</v>
      </c>
      <c r="T35" s="15">
        <f t="shared" si="35"/>
        <v>2300000</v>
      </c>
      <c r="U35" s="15">
        <f t="shared" si="35"/>
        <v>2300000</v>
      </c>
      <c r="V35" s="13">
        <f>SUM(V36:V37)</f>
        <v>2300000</v>
      </c>
      <c r="W35" s="15">
        <f t="shared" si="35"/>
        <v>2798000</v>
      </c>
      <c r="X35" s="15">
        <f t="shared" si="35"/>
        <v>2844254.58</v>
      </c>
      <c r="Y35" s="13">
        <f t="shared" si="35"/>
        <v>2250000</v>
      </c>
      <c r="Z35" s="12">
        <f t="shared" si="6"/>
        <v>0</v>
      </c>
      <c r="AA35" s="13">
        <f>SUM(AA36:AA37)</f>
        <v>2130000</v>
      </c>
      <c r="AB35" s="32">
        <f t="shared" si="7"/>
        <v>0</v>
      </c>
      <c r="AC35" s="63">
        <f t="shared" si="0"/>
        <v>101.65313009292352</v>
      </c>
    </row>
    <row r="36" spans="1:29" ht="113.25" customHeight="1">
      <c r="A36" s="51" t="s">
        <v>153</v>
      </c>
      <c r="B36" s="26" t="s">
        <v>154</v>
      </c>
      <c r="C36" s="22">
        <v>1600000</v>
      </c>
      <c r="D36" s="22">
        <v>570000</v>
      </c>
      <c r="E36" s="22">
        <v>550000</v>
      </c>
      <c r="F36" s="22">
        <v>500000</v>
      </c>
      <c r="G36" s="22">
        <v>570000</v>
      </c>
      <c r="H36" s="22">
        <v>550000</v>
      </c>
      <c r="I36" s="22">
        <v>500000</v>
      </c>
      <c r="J36" s="12">
        <f t="shared" si="2"/>
        <v>0</v>
      </c>
      <c r="K36" s="32">
        <f t="shared" si="3"/>
        <v>0</v>
      </c>
      <c r="L36" s="32">
        <f t="shared" si="4"/>
        <v>0</v>
      </c>
      <c r="M36" s="22">
        <v>570000</v>
      </c>
      <c r="N36" s="22">
        <v>550000</v>
      </c>
      <c r="O36" s="22">
        <v>1950000</v>
      </c>
      <c r="P36" s="22">
        <v>1900000</v>
      </c>
      <c r="Q36" s="22">
        <v>1780000</v>
      </c>
      <c r="R36" s="22">
        <v>1950000</v>
      </c>
      <c r="S36" s="22">
        <v>1950000</v>
      </c>
      <c r="T36" s="25">
        <v>1950000</v>
      </c>
      <c r="U36" s="25">
        <v>1950000</v>
      </c>
      <c r="V36" s="22">
        <v>1950000</v>
      </c>
      <c r="W36" s="25">
        <v>1950000</v>
      </c>
      <c r="X36" s="25">
        <v>1995651.85</v>
      </c>
      <c r="Y36" s="22">
        <v>1900000</v>
      </c>
      <c r="Z36" s="12">
        <f t="shared" si="6"/>
        <v>0</v>
      </c>
      <c r="AA36" s="22">
        <v>1780000</v>
      </c>
      <c r="AB36" s="32">
        <f t="shared" si="7"/>
        <v>0</v>
      </c>
      <c r="AC36" s="63">
        <f t="shared" si="0"/>
        <v>102.34112051282051</v>
      </c>
    </row>
    <row r="37" spans="1:29" ht="104.25" customHeight="1">
      <c r="A37" s="51" t="s">
        <v>117</v>
      </c>
      <c r="B37" s="26" t="s">
        <v>118</v>
      </c>
      <c r="C37" s="22">
        <v>500000</v>
      </c>
      <c r="D37" s="22">
        <v>480000</v>
      </c>
      <c r="E37" s="22">
        <v>450000</v>
      </c>
      <c r="F37" s="22">
        <v>400000</v>
      </c>
      <c r="G37" s="22">
        <v>480000</v>
      </c>
      <c r="H37" s="22">
        <v>450000</v>
      </c>
      <c r="I37" s="22">
        <v>400000</v>
      </c>
      <c r="J37" s="12">
        <f t="shared" si="2"/>
        <v>0</v>
      </c>
      <c r="K37" s="32">
        <f t="shared" si="3"/>
        <v>0</v>
      </c>
      <c r="L37" s="32">
        <f t="shared" si="4"/>
        <v>0</v>
      </c>
      <c r="M37" s="22">
        <v>480000</v>
      </c>
      <c r="N37" s="22">
        <v>450000</v>
      </c>
      <c r="O37" s="22">
        <v>350000</v>
      </c>
      <c r="P37" s="22">
        <v>350000</v>
      </c>
      <c r="Q37" s="22">
        <v>350000</v>
      </c>
      <c r="R37" s="22">
        <v>350000</v>
      </c>
      <c r="S37" s="22">
        <v>350000</v>
      </c>
      <c r="T37" s="25">
        <v>350000</v>
      </c>
      <c r="U37" s="25">
        <v>350000</v>
      </c>
      <c r="V37" s="25">
        <v>350000</v>
      </c>
      <c r="W37" s="25">
        <v>848000</v>
      </c>
      <c r="X37" s="25">
        <v>848602.73</v>
      </c>
      <c r="Y37" s="22">
        <v>350000</v>
      </c>
      <c r="Z37" s="12">
        <f t="shared" si="6"/>
        <v>0</v>
      </c>
      <c r="AA37" s="22">
        <v>350000</v>
      </c>
      <c r="AB37" s="32">
        <f t="shared" si="7"/>
        <v>0</v>
      </c>
      <c r="AC37" s="63">
        <f t="shared" si="0"/>
        <v>100.0710766509434</v>
      </c>
    </row>
    <row r="38" spans="1:29" ht="109.5" customHeight="1">
      <c r="A38" s="49" t="s">
        <v>66</v>
      </c>
      <c r="B38" s="5" t="s">
        <v>95</v>
      </c>
      <c r="C38" s="13">
        <f aca="true" t="shared" si="36" ref="C38:I38">C39</f>
        <v>1048000</v>
      </c>
      <c r="D38" s="13">
        <f t="shared" si="36"/>
        <v>524000</v>
      </c>
      <c r="E38" s="13">
        <f t="shared" si="36"/>
        <v>524000</v>
      </c>
      <c r="F38" s="13">
        <f t="shared" si="36"/>
        <v>524000</v>
      </c>
      <c r="G38" s="13">
        <f t="shared" si="36"/>
        <v>524000</v>
      </c>
      <c r="H38" s="13">
        <f t="shared" si="36"/>
        <v>524000</v>
      </c>
      <c r="I38" s="13">
        <f t="shared" si="36"/>
        <v>524000</v>
      </c>
      <c r="J38" s="12">
        <f t="shared" si="2"/>
        <v>0</v>
      </c>
      <c r="K38" s="32">
        <f t="shared" si="3"/>
        <v>0</v>
      </c>
      <c r="L38" s="32">
        <f t="shared" si="4"/>
        <v>0</v>
      </c>
      <c r="M38" s="13">
        <f aca="true" t="shared" si="37" ref="M38:X38">M39</f>
        <v>524000</v>
      </c>
      <c r="N38" s="13">
        <f t="shared" si="37"/>
        <v>524000</v>
      </c>
      <c r="O38" s="13">
        <f t="shared" si="37"/>
        <v>524000</v>
      </c>
      <c r="P38" s="13">
        <f t="shared" si="37"/>
        <v>300000</v>
      </c>
      <c r="Q38" s="13">
        <f t="shared" si="37"/>
        <v>300000</v>
      </c>
      <c r="R38" s="13">
        <f t="shared" si="37"/>
        <v>524000</v>
      </c>
      <c r="S38" s="13">
        <f t="shared" si="37"/>
        <v>524000</v>
      </c>
      <c r="T38" s="15">
        <f t="shared" si="37"/>
        <v>524000</v>
      </c>
      <c r="U38" s="15">
        <f t="shared" si="37"/>
        <v>524000</v>
      </c>
      <c r="V38" s="13">
        <f>V39</f>
        <v>524000</v>
      </c>
      <c r="W38" s="15">
        <f t="shared" si="37"/>
        <v>554000</v>
      </c>
      <c r="X38" s="15">
        <f t="shared" si="37"/>
        <v>554395.88</v>
      </c>
      <c r="Y38" s="13">
        <f>Y39</f>
        <v>300000</v>
      </c>
      <c r="Z38" s="12">
        <f t="shared" si="6"/>
        <v>0</v>
      </c>
      <c r="AA38" s="13">
        <f>AA39</f>
        <v>300000</v>
      </c>
      <c r="AB38" s="32">
        <f t="shared" si="7"/>
        <v>0</v>
      </c>
      <c r="AC38" s="63">
        <f t="shared" si="0"/>
        <v>100.07145848375451</v>
      </c>
    </row>
    <row r="39" spans="1:29" ht="90.75" customHeight="1">
      <c r="A39" s="49" t="s">
        <v>33</v>
      </c>
      <c r="B39" s="5" t="s">
        <v>30</v>
      </c>
      <c r="C39" s="13">
        <v>1048000</v>
      </c>
      <c r="D39" s="13">
        <v>524000</v>
      </c>
      <c r="E39" s="13">
        <v>524000</v>
      </c>
      <c r="F39" s="13">
        <v>524000</v>
      </c>
      <c r="G39" s="13">
        <v>524000</v>
      </c>
      <c r="H39" s="13">
        <v>524000</v>
      </c>
      <c r="I39" s="13">
        <v>524000</v>
      </c>
      <c r="J39" s="12">
        <f t="shared" si="2"/>
        <v>0</v>
      </c>
      <c r="K39" s="32">
        <f t="shared" si="3"/>
        <v>0</v>
      </c>
      <c r="L39" s="32">
        <f t="shared" si="4"/>
        <v>0</v>
      </c>
      <c r="M39" s="13">
        <v>524000</v>
      </c>
      <c r="N39" s="13">
        <v>524000</v>
      </c>
      <c r="O39" s="13">
        <v>524000</v>
      </c>
      <c r="P39" s="13">
        <v>300000</v>
      </c>
      <c r="Q39" s="13">
        <v>300000</v>
      </c>
      <c r="R39" s="13">
        <v>524000</v>
      </c>
      <c r="S39" s="13">
        <v>524000</v>
      </c>
      <c r="T39" s="15">
        <v>524000</v>
      </c>
      <c r="U39" s="15">
        <v>524000</v>
      </c>
      <c r="V39" s="13">
        <v>524000</v>
      </c>
      <c r="W39" s="15">
        <v>554000</v>
      </c>
      <c r="X39" s="15">
        <v>554395.88</v>
      </c>
      <c r="Y39" s="13">
        <v>300000</v>
      </c>
      <c r="Z39" s="12">
        <f t="shared" si="6"/>
        <v>0</v>
      </c>
      <c r="AA39" s="13">
        <v>300000</v>
      </c>
      <c r="AB39" s="32">
        <f t="shared" si="7"/>
        <v>0</v>
      </c>
      <c r="AC39" s="63">
        <f t="shared" si="0"/>
        <v>100.07145848375451</v>
      </c>
    </row>
    <row r="40" spans="1:29" ht="35.25" customHeight="1">
      <c r="A40" s="49" t="s">
        <v>31</v>
      </c>
      <c r="B40" s="5" t="s">
        <v>7</v>
      </c>
      <c r="C40" s="13">
        <f aca="true" t="shared" si="38" ref="C40:I40">C41</f>
        <v>867000</v>
      </c>
      <c r="D40" s="13">
        <f t="shared" si="38"/>
        <v>870000</v>
      </c>
      <c r="E40" s="13">
        <f t="shared" si="38"/>
        <v>870000</v>
      </c>
      <c r="F40" s="13">
        <f t="shared" si="38"/>
        <v>870000</v>
      </c>
      <c r="G40" s="13">
        <f t="shared" si="38"/>
        <v>870000</v>
      </c>
      <c r="H40" s="13">
        <f t="shared" si="38"/>
        <v>870000</v>
      </c>
      <c r="I40" s="13">
        <f t="shared" si="38"/>
        <v>870000</v>
      </c>
      <c r="J40" s="12">
        <f t="shared" si="2"/>
        <v>0</v>
      </c>
      <c r="K40" s="32">
        <f t="shared" si="3"/>
        <v>0</v>
      </c>
      <c r="L40" s="32">
        <f t="shared" si="4"/>
        <v>0</v>
      </c>
      <c r="M40" s="13">
        <f aca="true" t="shared" si="39" ref="M40:X40">M41</f>
        <v>870000</v>
      </c>
      <c r="N40" s="13">
        <f t="shared" si="39"/>
        <v>870000</v>
      </c>
      <c r="O40" s="13">
        <f t="shared" si="39"/>
        <v>645000</v>
      </c>
      <c r="P40" s="13">
        <f t="shared" si="39"/>
        <v>650000</v>
      </c>
      <c r="Q40" s="13">
        <f t="shared" si="39"/>
        <v>660000</v>
      </c>
      <c r="R40" s="13">
        <f t="shared" si="39"/>
        <v>645000</v>
      </c>
      <c r="S40" s="13">
        <f t="shared" si="39"/>
        <v>645000</v>
      </c>
      <c r="T40" s="15">
        <f t="shared" si="39"/>
        <v>645000</v>
      </c>
      <c r="U40" s="15">
        <f t="shared" si="39"/>
        <v>645000</v>
      </c>
      <c r="V40" s="13">
        <f>V41</f>
        <v>645000</v>
      </c>
      <c r="W40" s="15">
        <f t="shared" si="39"/>
        <v>379000</v>
      </c>
      <c r="X40" s="15">
        <f t="shared" si="39"/>
        <v>379124</v>
      </c>
      <c r="Y40" s="13">
        <f>Y41</f>
        <v>650000</v>
      </c>
      <c r="Z40" s="12">
        <f t="shared" si="6"/>
        <v>0</v>
      </c>
      <c r="AA40" s="13">
        <f>AA41</f>
        <v>660000</v>
      </c>
      <c r="AB40" s="32">
        <f t="shared" si="7"/>
        <v>0</v>
      </c>
      <c r="AC40" s="63">
        <f t="shared" si="0"/>
        <v>100.03271767810027</v>
      </c>
    </row>
    <row r="41" spans="1:29" ht="66" customHeight="1">
      <c r="A41" s="49" t="s">
        <v>67</v>
      </c>
      <c r="B41" s="5" t="s">
        <v>96</v>
      </c>
      <c r="C41" s="13">
        <v>867000</v>
      </c>
      <c r="D41" s="13">
        <v>870000</v>
      </c>
      <c r="E41" s="13">
        <v>870000</v>
      </c>
      <c r="F41" s="13">
        <v>870000</v>
      </c>
      <c r="G41" s="13">
        <v>870000</v>
      </c>
      <c r="H41" s="13">
        <v>870000</v>
      </c>
      <c r="I41" s="13">
        <v>870000</v>
      </c>
      <c r="J41" s="12">
        <f t="shared" si="2"/>
        <v>0</v>
      </c>
      <c r="K41" s="32">
        <f t="shared" si="3"/>
        <v>0</v>
      </c>
      <c r="L41" s="32">
        <f t="shared" si="4"/>
        <v>0</v>
      </c>
      <c r="M41" s="13">
        <v>870000</v>
      </c>
      <c r="N41" s="13">
        <v>870000</v>
      </c>
      <c r="O41" s="13">
        <v>645000</v>
      </c>
      <c r="P41" s="13">
        <v>650000</v>
      </c>
      <c r="Q41" s="13">
        <v>660000</v>
      </c>
      <c r="R41" s="13">
        <v>645000</v>
      </c>
      <c r="S41" s="13">
        <v>645000</v>
      </c>
      <c r="T41" s="15">
        <v>645000</v>
      </c>
      <c r="U41" s="15">
        <v>645000</v>
      </c>
      <c r="V41" s="13">
        <v>645000</v>
      </c>
      <c r="W41" s="15">
        <v>379000</v>
      </c>
      <c r="X41" s="15">
        <v>379124</v>
      </c>
      <c r="Y41" s="13">
        <v>650000</v>
      </c>
      <c r="Z41" s="12">
        <f t="shared" si="6"/>
        <v>0</v>
      </c>
      <c r="AA41" s="13">
        <v>660000</v>
      </c>
      <c r="AB41" s="32">
        <f t="shared" si="7"/>
        <v>0</v>
      </c>
      <c r="AC41" s="63">
        <f t="shared" si="0"/>
        <v>100.03271767810027</v>
      </c>
    </row>
    <row r="42" spans="1:29" ht="69" customHeight="1">
      <c r="A42" s="49" t="s">
        <v>32</v>
      </c>
      <c r="B42" s="5" t="s">
        <v>8</v>
      </c>
      <c r="C42" s="13">
        <v>867000</v>
      </c>
      <c r="D42" s="13">
        <v>870000</v>
      </c>
      <c r="E42" s="13">
        <v>870000</v>
      </c>
      <c r="F42" s="13">
        <v>870000</v>
      </c>
      <c r="G42" s="13">
        <v>870000</v>
      </c>
      <c r="H42" s="13">
        <v>870000</v>
      </c>
      <c r="I42" s="13">
        <v>870000</v>
      </c>
      <c r="J42" s="12">
        <f t="shared" si="2"/>
        <v>0</v>
      </c>
      <c r="K42" s="32">
        <f t="shared" si="3"/>
        <v>0</v>
      </c>
      <c r="L42" s="32">
        <f t="shared" si="4"/>
        <v>0</v>
      </c>
      <c r="M42" s="13">
        <v>870000</v>
      </c>
      <c r="N42" s="13">
        <v>870000</v>
      </c>
      <c r="O42" s="13"/>
      <c r="P42" s="13"/>
      <c r="Q42" s="13"/>
      <c r="R42" s="13"/>
      <c r="S42" s="13"/>
      <c r="T42" s="15">
        <v>645000</v>
      </c>
      <c r="U42" s="15">
        <v>645000</v>
      </c>
      <c r="V42" s="13">
        <v>645000</v>
      </c>
      <c r="W42" s="15">
        <v>379000</v>
      </c>
      <c r="X42" s="15">
        <v>379124</v>
      </c>
      <c r="Y42" s="13"/>
      <c r="Z42" s="12">
        <f t="shared" si="6"/>
        <v>0</v>
      </c>
      <c r="AA42" s="13"/>
      <c r="AB42" s="32">
        <f t="shared" si="7"/>
        <v>0</v>
      </c>
      <c r="AC42" s="63">
        <f t="shared" si="0"/>
        <v>100.03271767810027</v>
      </c>
    </row>
    <row r="43" spans="1:29" ht="30.75" customHeight="1">
      <c r="A43" s="49" t="s">
        <v>34</v>
      </c>
      <c r="B43" s="2" t="s">
        <v>9</v>
      </c>
      <c r="C43" s="12" t="e">
        <f aca="true" t="shared" si="40" ref="C43:I43">C44</f>
        <v>#REF!</v>
      </c>
      <c r="D43" s="12" t="e">
        <f t="shared" si="40"/>
        <v>#REF!</v>
      </c>
      <c r="E43" s="12" t="e">
        <f t="shared" si="40"/>
        <v>#REF!</v>
      </c>
      <c r="F43" s="12" t="e">
        <f t="shared" si="40"/>
        <v>#REF!</v>
      </c>
      <c r="G43" s="12" t="e">
        <f t="shared" si="40"/>
        <v>#REF!</v>
      </c>
      <c r="H43" s="12" t="e">
        <f t="shared" si="40"/>
        <v>#REF!</v>
      </c>
      <c r="I43" s="12" t="e">
        <f t="shared" si="40"/>
        <v>#REF!</v>
      </c>
      <c r="J43" s="12" t="e">
        <f t="shared" si="2"/>
        <v>#REF!</v>
      </c>
      <c r="K43" s="32" t="e">
        <f t="shared" si="3"/>
        <v>#REF!</v>
      </c>
      <c r="L43" s="32" t="e">
        <f t="shared" si="4"/>
        <v>#REF!</v>
      </c>
      <c r="M43" s="12" t="e">
        <f aca="true" t="shared" si="41" ref="M43:X43">M44</f>
        <v>#REF!</v>
      </c>
      <c r="N43" s="12" t="e">
        <f t="shared" si="41"/>
        <v>#REF!</v>
      </c>
      <c r="O43" s="12" t="e">
        <f t="shared" si="41"/>
        <v>#REF!</v>
      </c>
      <c r="P43" s="12" t="e">
        <f t="shared" si="41"/>
        <v>#REF!</v>
      </c>
      <c r="Q43" s="12" t="e">
        <f t="shared" si="41"/>
        <v>#REF!</v>
      </c>
      <c r="R43" s="12" t="e">
        <f t="shared" si="41"/>
        <v>#REF!</v>
      </c>
      <c r="S43" s="12" t="e">
        <f t="shared" si="41"/>
        <v>#REF!</v>
      </c>
      <c r="T43" s="14" t="e">
        <f t="shared" si="41"/>
        <v>#REF!</v>
      </c>
      <c r="U43" s="14" t="e">
        <f t="shared" si="41"/>
        <v>#REF!</v>
      </c>
      <c r="V43" s="14">
        <f t="shared" si="41"/>
        <v>800000</v>
      </c>
      <c r="W43" s="14">
        <f t="shared" si="41"/>
        <v>840000</v>
      </c>
      <c r="X43" s="14">
        <f t="shared" si="41"/>
        <v>844854.94</v>
      </c>
      <c r="Y43" s="12" t="e">
        <f>Y44</f>
        <v>#REF!</v>
      </c>
      <c r="Z43" s="12" t="e">
        <f t="shared" si="6"/>
        <v>#REF!</v>
      </c>
      <c r="AA43" s="12" t="e">
        <f>AA44</f>
        <v>#REF!</v>
      </c>
      <c r="AB43" s="32" t="e">
        <f t="shared" si="7"/>
        <v>#REF!</v>
      </c>
      <c r="AC43" s="63">
        <f t="shared" si="0"/>
        <v>100.57796904761904</v>
      </c>
    </row>
    <row r="44" spans="1:29" ht="17.25" customHeight="1">
      <c r="A44" s="49" t="s">
        <v>68</v>
      </c>
      <c r="B44" s="5" t="s">
        <v>69</v>
      </c>
      <c r="C44" s="13" t="e">
        <f>C45+#REF!+C46+C47</f>
        <v>#REF!</v>
      </c>
      <c r="D44" s="13" t="e">
        <f>D45+#REF!+D46+D47</f>
        <v>#REF!</v>
      </c>
      <c r="E44" s="13" t="e">
        <f>E45+#REF!+E46+E47</f>
        <v>#REF!</v>
      </c>
      <c r="F44" s="13" t="e">
        <f>F45+#REF!+F46+F47</f>
        <v>#REF!</v>
      </c>
      <c r="G44" s="13" t="e">
        <f>G45+#REF!+G46+G47</f>
        <v>#REF!</v>
      </c>
      <c r="H44" s="13" t="e">
        <f>H45+#REF!+H46+H47</f>
        <v>#REF!</v>
      </c>
      <c r="I44" s="13" t="e">
        <f>I45+#REF!+I46+I47</f>
        <v>#REF!</v>
      </c>
      <c r="J44" s="12" t="e">
        <f t="shared" si="2"/>
        <v>#REF!</v>
      </c>
      <c r="K44" s="32" t="e">
        <f t="shared" si="3"/>
        <v>#REF!</v>
      </c>
      <c r="L44" s="32" t="e">
        <f t="shared" si="4"/>
        <v>#REF!</v>
      </c>
      <c r="M44" s="13" t="e">
        <f>M45+#REF!+M46+M47</f>
        <v>#REF!</v>
      </c>
      <c r="N44" s="13" t="e">
        <f>N45+#REF!+N46+N47</f>
        <v>#REF!</v>
      </c>
      <c r="O44" s="13" t="e">
        <f>O45+#REF!+O46+O47</f>
        <v>#REF!</v>
      </c>
      <c r="P44" s="13" t="e">
        <f>P45+#REF!+P46+P47</f>
        <v>#REF!</v>
      </c>
      <c r="Q44" s="13" t="e">
        <f>Q45+#REF!+Q46+Q47</f>
        <v>#REF!</v>
      </c>
      <c r="R44" s="13" t="e">
        <f>R45+#REF!+R46+R47</f>
        <v>#REF!</v>
      </c>
      <c r="S44" s="13" t="e">
        <f>S45+#REF!+S46+S47</f>
        <v>#REF!</v>
      </c>
      <c r="T44" s="15" t="e">
        <f>T45+#REF!+T46+T47</f>
        <v>#REF!</v>
      </c>
      <c r="U44" s="15" t="e">
        <f>U45+#REF!+U46+U47</f>
        <v>#REF!</v>
      </c>
      <c r="V44" s="13">
        <f>V45+V46+V47+V48</f>
        <v>800000</v>
      </c>
      <c r="W44" s="15">
        <f>W45+W46+W47</f>
        <v>840000</v>
      </c>
      <c r="X44" s="15">
        <f>X45+X48+X46+X47</f>
        <v>844854.94</v>
      </c>
      <c r="Y44" s="13" t="e">
        <f>Y45+#REF!+Y46+Y47</f>
        <v>#REF!</v>
      </c>
      <c r="Z44" s="12" t="e">
        <f t="shared" si="6"/>
        <v>#REF!</v>
      </c>
      <c r="AA44" s="13" t="e">
        <f>AA45+#REF!+AA46+AA47</f>
        <v>#REF!</v>
      </c>
      <c r="AB44" s="32" t="e">
        <f t="shared" si="7"/>
        <v>#REF!</v>
      </c>
      <c r="AC44" s="63">
        <f t="shared" si="0"/>
        <v>100.57796904761904</v>
      </c>
    </row>
    <row r="45" spans="1:29" ht="28.5" customHeight="1">
      <c r="A45" s="49" t="s">
        <v>50</v>
      </c>
      <c r="B45" s="5" t="s">
        <v>45</v>
      </c>
      <c r="C45" s="13">
        <v>92000</v>
      </c>
      <c r="D45" s="13">
        <v>95000</v>
      </c>
      <c r="E45" s="13">
        <v>95000</v>
      </c>
      <c r="F45" s="13">
        <v>96000</v>
      </c>
      <c r="G45" s="13">
        <v>95000</v>
      </c>
      <c r="H45" s="13">
        <v>95000</v>
      </c>
      <c r="I45" s="13">
        <v>96000</v>
      </c>
      <c r="J45" s="12">
        <f t="shared" si="2"/>
        <v>0</v>
      </c>
      <c r="K45" s="32">
        <f t="shared" si="3"/>
        <v>0</v>
      </c>
      <c r="L45" s="32">
        <f t="shared" si="4"/>
        <v>0</v>
      </c>
      <c r="M45" s="13">
        <v>95000</v>
      </c>
      <c r="N45" s="13">
        <v>95000</v>
      </c>
      <c r="O45" s="13">
        <v>150000</v>
      </c>
      <c r="P45" s="13">
        <v>150000</v>
      </c>
      <c r="Q45" s="13">
        <v>152000</v>
      </c>
      <c r="R45" s="13">
        <v>150000</v>
      </c>
      <c r="S45" s="13">
        <v>150000</v>
      </c>
      <c r="T45" s="15">
        <v>150000</v>
      </c>
      <c r="U45" s="15">
        <v>150000</v>
      </c>
      <c r="V45" s="13">
        <v>150000</v>
      </c>
      <c r="W45" s="15">
        <v>375000</v>
      </c>
      <c r="X45" s="15">
        <v>375705.65</v>
      </c>
      <c r="Y45" s="13">
        <v>150000</v>
      </c>
      <c r="Z45" s="12">
        <f t="shared" si="6"/>
        <v>0</v>
      </c>
      <c r="AA45" s="13">
        <v>152000</v>
      </c>
      <c r="AB45" s="32">
        <f t="shared" si="7"/>
        <v>0</v>
      </c>
      <c r="AC45" s="63">
        <f t="shared" si="0"/>
        <v>100.18817333333334</v>
      </c>
    </row>
    <row r="46" spans="1:29" ht="29.25" customHeight="1">
      <c r="A46" s="49" t="s">
        <v>51</v>
      </c>
      <c r="B46" s="5" t="s">
        <v>70</v>
      </c>
      <c r="C46" s="13">
        <v>10000</v>
      </c>
      <c r="D46" s="13">
        <v>10000</v>
      </c>
      <c r="E46" s="13">
        <v>11000</v>
      </c>
      <c r="F46" s="13">
        <v>12000</v>
      </c>
      <c r="G46" s="13">
        <v>10000</v>
      </c>
      <c r="H46" s="13">
        <v>11000</v>
      </c>
      <c r="I46" s="13">
        <v>12000</v>
      </c>
      <c r="J46" s="12">
        <f t="shared" si="2"/>
        <v>0</v>
      </c>
      <c r="K46" s="32">
        <f t="shared" si="3"/>
        <v>0</v>
      </c>
      <c r="L46" s="32">
        <f t="shared" si="4"/>
        <v>0</v>
      </c>
      <c r="M46" s="13">
        <v>10000</v>
      </c>
      <c r="N46" s="13">
        <v>11000</v>
      </c>
      <c r="O46" s="13">
        <v>10000</v>
      </c>
      <c r="P46" s="13">
        <v>10000</v>
      </c>
      <c r="Q46" s="13">
        <v>12000</v>
      </c>
      <c r="R46" s="13">
        <v>10000</v>
      </c>
      <c r="S46" s="13">
        <v>10000</v>
      </c>
      <c r="T46" s="15">
        <v>10000</v>
      </c>
      <c r="U46" s="15">
        <v>10000</v>
      </c>
      <c r="V46" s="13">
        <v>0</v>
      </c>
      <c r="W46" s="15">
        <v>32000</v>
      </c>
      <c r="X46" s="15">
        <v>32049.93</v>
      </c>
      <c r="Y46" s="13">
        <v>10000</v>
      </c>
      <c r="Z46" s="12">
        <f t="shared" si="6"/>
        <v>0</v>
      </c>
      <c r="AA46" s="13">
        <v>12000</v>
      </c>
      <c r="AB46" s="32">
        <f t="shared" si="7"/>
        <v>0</v>
      </c>
      <c r="AC46" s="63">
        <f t="shared" si="0"/>
        <v>100.15603125000001</v>
      </c>
    </row>
    <row r="47" spans="1:29" ht="34.5" customHeight="1">
      <c r="A47" s="49" t="s">
        <v>52</v>
      </c>
      <c r="B47" s="5" t="s">
        <v>46</v>
      </c>
      <c r="C47" s="13">
        <v>693000</v>
      </c>
      <c r="D47" s="13">
        <v>784000</v>
      </c>
      <c r="E47" s="13">
        <v>793000</v>
      </c>
      <c r="F47" s="13">
        <v>810000</v>
      </c>
      <c r="G47" s="13">
        <v>784000</v>
      </c>
      <c r="H47" s="13">
        <v>793000</v>
      </c>
      <c r="I47" s="13">
        <v>810000</v>
      </c>
      <c r="J47" s="12">
        <f t="shared" si="2"/>
        <v>0</v>
      </c>
      <c r="K47" s="32">
        <f t="shared" si="3"/>
        <v>0</v>
      </c>
      <c r="L47" s="32">
        <f t="shared" si="4"/>
        <v>0</v>
      </c>
      <c r="M47" s="13">
        <v>784000</v>
      </c>
      <c r="N47" s="13">
        <v>793000</v>
      </c>
      <c r="O47" s="13">
        <v>640000</v>
      </c>
      <c r="P47" s="13">
        <v>650000</v>
      </c>
      <c r="Q47" s="13">
        <v>656000</v>
      </c>
      <c r="R47" s="13">
        <v>640000</v>
      </c>
      <c r="S47" s="13">
        <v>640000</v>
      </c>
      <c r="T47" s="15">
        <v>640000</v>
      </c>
      <c r="U47" s="15">
        <v>640000</v>
      </c>
      <c r="V47" s="13">
        <v>10000</v>
      </c>
      <c r="W47" s="15">
        <v>433000</v>
      </c>
      <c r="X47" s="15">
        <v>434027.24</v>
      </c>
      <c r="Y47" s="13">
        <v>650000</v>
      </c>
      <c r="Z47" s="12">
        <f t="shared" si="6"/>
        <v>0</v>
      </c>
      <c r="AA47" s="13">
        <v>656000</v>
      </c>
      <c r="AB47" s="32">
        <f t="shared" si="7"/>
        <v>0</v>
      </c>
      <c r="AC47" s="63">
        <f t="shared" si="0"/>
        <v>100.23723787528868</v>
      </c>
    </row>
    <row r="48" spans="1:29" ht="57" customHeight="1">
      <c r="A48" s="49" t="s">
        <v>227</v>
      </c>
      <c r="B48" s="5" t="s">
        <v>228</v>
      </c>
      <c r="C48" s="13"/>
      <c r="D48" s="13"/>
      <c r="E48" s="13"/>
      <c r="F48" s="13"/>
      <c r="G48" s="13"/>
      <c r="H48" s="13"/>
      <c r="I48" s="13"/>
      <c r="J48" s="12"/>
      <c r="K48" s="32"/>
      <c r="L48" s="32"/>
      <c r="M48" s="13"/>
      <c r="N48" s="13"/>
      <c r="O48" s="13"/>
      <c r="P48" s="13"/>
      <c r="Q48" s="13"/>
      <c r="R48" s="13"/>
      <c r="S48" s="13"/>
      <c r="T48" s="15"/>
      <c r="U48" s="15"/>
      <c r="V48" s="13">
        <v>640000</v>
      </c>
      <c r="W48" s="15">
        <v>3000</v>
      </c>
      <c r="X48" s="15">
        <v>3072.12</v>
      </c>
      <c r="Y48" s="13"/>
      <c r="Z48" s="12"/>
      <c r="AA48" s="13"/>
      <c r="AB48" s="32"/>
      <c r="AC48" s="63">
        <f t="shared" si="0"/>
        <v>102.40400000000001</v>
      </c>
    </row>
    <row r="49" spans="1:29" ht="46.5" customHeight="1">
      <c r="A49" s="49" t="s">
        <v>81</v>
      </c>
      <c r="B49" s="2" t="s">
        <v>72</v>
      </c>
      <c r="C49" s="14">
        <f aca="true" t="shared" si="42" ref="C49:I50">C50</f>
        <v>10000</v>
      </c>
      <c r="D49" s="14">
        <f t="shared" si="42"/>
        <v>1000</v>
      </c>
      <c r="E49" s="14">
        <f t="shared" si="42"/>
        <v>1000</v>
      </c>
      <c r="F49" s="14">
        <f t="shared" si="42"/>
        <v>1000</v>
      </c>
      <c r="G49" s="14">
        <f t="shared" si="42"/>
        <v>1000</v>
      </c>
      <c r="H49" s="14">
        <f t="shared" si="42"/>
        <v>1000</v>
      </c>
      <c r="I49" s="14">
        <f t="shared" si="42"/>
        <v>1000</v>
      </c>
      <c r="J49" s="12">
        <f t="shared" si="2"/>
        <v>0</v>
      </c>
      <c r="K49" s="32">
        <f t="shared" si="3"/>
        <v>0</v>
      </c>
      <c r="L49" s="32">
        <f t="shared" si="4"/>
        <v>0</v>
      </c>
      <c r="M49" s="14">
        <f aca="true" t="shared" si="43" ref="M49:AA50">M50</f>
        <v>1000</v>
      </c>
      <c r="N49" s="14">
        <f t="shared" si="43"/>
        <v>1000</v>
      </c>
      <c r="O49" s="14">
        <f t="shared" si="43"/>
        <v>10000</v>
      </c>
      <c r="P49" s="14">
        <f t="shared" si="43"/>
        <v>10000</v>
      </c>
      <c r="Q49" s="14">
        <f t="shared" si="43"/>
        <v>10000</v>
      </c>
      <c r="R49" s="14">
        <f t="shared" si="43"/>
        <v>10000</v>
      </c>
      <c r="S49" s="14">
        <f t="shared" si="43"/>
        <v>10000</v>
      </c>
      <c r="T49" s="14">
        <f t="shared" si="43"/>
        <v>10000</v>
      </c>
      <c r="U49" s="14">
        <f t="shared" si="43"/>
        <v>10000</v>
      </c>
      <c r="V49" s="14">
        <f>V50+V52</f>
        <v>10000</v>
      </c>
      <c r="W49" s="14">
        <f>W50+W52</f>
        <v>83000</v>
      </c>
      <c r="X49" s="14">
        <f>X50+X52</f>
        <v>89761.36</v>
      </c>
      <c r="Y49" s="14">
        <f t="shared" si="43"/>
        <v>10000</v>
      </c>
      <c r="Z49" s="12">
        <f t="shared" si="6"/>
        <v>0</v>
      </c>
      <c r="AA49" s="14">
        <f t="shared" si="43"/>
        <v>10000</v>
      </c>
      <c r="AB49" s="32">
        <f t="shared" si="7"/>
        <v>0</v>
      </c>
      <c r="AC49" s="63">
        <f t="shared" si="0"/>
        <v>108.14621686746987</v>
      </c>
    </row>
    <row r="50" spans="1:29" ht="30.75" customHeight="1">
      <c r="A50" s="49" t="s">
        <v>75</v>
      </c>
      <c r="B50" s="5" t="s">
        <v>74</v>
      </c>
      <c r="C50" s="14">
        <f t="shared" si="42"/>
        <v>10000</v>
      </c>
      <c r="D50" s="14">
        <f t="shared" si="42"/>
        <v>1000</v>
      </c>
      <c r="E50" s="14">
        <f t="shared" si="42"/>
        <v>1000</v>
      </c>
      <c r="F50" s="14">
        <f t="shared" si="42"/>
        <v>1000</v>
      </c>
      <c r="G50" s="14">
        <f t="shared" si="42"/>
        <v>1000</v>
      </c>
      <c r="H50" s="14">
        <f t="shared" si="42"/>
        <v>1000</v>
      </c>
      <c r="I50" s="14">
        <f t="shared" si="42"/>
        <v>1000</v>
      </c>
      <c r="J50" s="12">
        <f t="shared" si="2"/>
        <v>0</v>
      </c>
      <c r="K50" s="32">
        <f t="shared" si="3"/>
        <v>0</v>
      </c>
      <c r="L50" s="32">
        <f t="shared" si="4"/>
        <v>0</v>
      </c>
      <c r="M50" s="14">
        <f t="shared" si="43"/>
        <v>1000</v>
      </c>
      <c r="N50" s="14">
        <f t="shared" si="43"/>
        <v>1000</v>
      </c>
      <c r="O50" s="14">
        <f t="shared" si="43"/>
        <v>10000</v>
      </c>
      <c r="P50" s="14">
        <f t="shared" si="43"/>
        <v>10000</v>
      </c>
      <c r="Q50" s="14">
        <f t="shared" si="43"/>
        <v>10000</v>
      </c>
      <c r="R50" s="14">
        <f t="shared" si="43"/>
        <v>10000</v>
      </c>
      <c r="S50" s="14">
        <f t="shared" si="43"/>
        <v>10000</v>
      </c>
      <c r="T50" s="14">
        <f t="shared" si="43"/>
        <v>10000</v>
      </c>
      <c r="U50" s="14">
        <f t="shared" si="43"/>
        <v>10000</v>
      </c>
      <c r="V50" s="14">
        <v>10000</v>
      </c>
      <c r="W50" s="14">
        <f t="shared" si="43"/>
        <v>51000</v>
      </c>
      <c r="X50" s="14">
        <f t="shared" si="43"/>
        <v>56930</v>
      </c>
      <c r="Y50" s="14">
        <f t="shared" si="43"/>
        <v>10000</v>
      </c>
      <c r="Z50" s="12">
        <f t="shared" si="6"/>
        <v>0</v>
      </c>
      <c r="AA50" s="14">
        <f t="shared" si="43"/>
        <v>10000</v>
      </c>
      <c r="AB50" s="32">
        <f t="shared" si="7"/>
        <v>0</v>
      </c>
      <c r="AC50" s="63">
        <f t="shared" si="0"/>
        <v>111.62745098039215</v>
      </c>
    </row>
    <row r="51" spans="1:29" ht="39.75" customHeight="1">
      <c r="A51" s="49" t="s">
        <v>71</v>
      </c>
      <c r="B51" s="5" t="s">
        <v>73</v>
      </c>
      <c r="C51" s="15">
        <v>10000</v>
      </c>
      <c r="D51" s="15">
        <v>1000</v>
      </c>
      <c r="E51" s="15">
        <v>1000</v>
      </c>
      <c r="F51" s="15">
        <v>1000</v>
      </c>
      <c r="G51" s="15">
        <v>1000</v>
      </c>
      <c r="H51" s="15">
        <v>1000</v>
      </c>
      <c r="I51" s="15">
        <v>1000</v>
      </c>
      <c r="J51" s="12">
        <f t="shared" si="2"/>
        <v>0</v>
      </c>
      <c r="K51" s="32">
        <f t="shared" si="3"/>
        <v>0</v>
      </c>
      <c r="L51" s="32">
        <f t="shared" si="4"/>
        <v>0</v>
      </c>
      <c r="M51" s="15">
        <v>1000</v>
      </c>
      <c r="N51" s="15">
        <v>1000</v>
      </c>
      <c r="O51" s="15">
        <v>10000</v>
      </c>
      <c r="P51" s="15">
        <v>10000</v>
      </c>
      <c r="Q51" s="15">
        <v>10000</v>
      </c>
      <c r="R51" s="15">
        <v>10000</v>
      </c>
      <c r="S51" s="15">
        <v>10000</v>
      </c>
      <c r="T51" s="15">
        <v>10000</v>
      </c>
      <c r="U51" s="15">
        <v>10000</v>
      </c>
      <c r="V51" s="15">
        <v>10000</v>
      </c>
      <c r="W51" s="15">
        <v>51000</v>
      </c>
      <c r="X51" s="15">
        <v>56930</v>
      </c>
      <c r="Y51" s="15">
        <v>10000</v>
      </c>
      <c r="Z51" s="12">
        <f t="shared" si="6"/>
        <v>0</v>
      </c>
      <c r="AA51" s="15">
        <v>10000</v>
      </c>
      <c r="AB51" s="32">
        <f t="shared" si="7"/>
        <v>0</v>
      </c>
      <c r="AC51" s="63">
        <f t="shared" si="0"/>
        <v>111.62745098039215</v>
      </c>
    </row>
    <row r="52" spans="1:29" ht="30" customHeight="1">
      <c r="A52" s="49" t="s">
        <v>238</v>
      </c>
      <c r="B52" s="5" t="s">
        <v>240</v>
      </c>
      <c r="C52" s="15"/>
      <c r="D52" s="15"/>
      <c r="E52" s="15"/>
      <c r="F52" s="15"/>
      <c r="G52" s="15"/>
      <c r="H52" s="15"/>
      <c r="I52" s="15"/>
      <c r="J52" s="12"/>
      <c r="K52" s="32"/>
      <c r="L52" s="32"/>
      <c r="M52" s="15"/>
      <c r="N52" s="15"/>
      <c r="O52" s="15"/>
      <c r="P52" s="15"/>
      <c r="Q52" s="15"/>
      <c r="R52" s="15"/>
      <c r="S52" s="15"/>
      <c r="T52" s="15"/>
      <c r="U52" s="15"/>
      <c r="V52" s="15">
        <v>0</v>
      </c>
      <c r="W52" s="15">
        <v>32000</v>
      </c>
      <c r="X52" s="15">
        <v>32831.36</v>
      </c>
      <c r="Y52" s="15"/>
      <c r="Z52" s="12"/>
      <c r="AA52" s="15"/>
      <c r="AB52" s="32"/>
      <c r="AC52" s="63">
        <f t="shared" si="0"/>
        <v>102.59800000000001</v>
      </c>
    </row>
    <row r="53" spans="1:29" ht="53.25" customHeight="1">
      <c r="A53" s="49" t="s">
        <v>239</v>
      </c>
      <c r="B53" s="5" t="s">
        <v>241</v>
      </c>
      <c r="C53" s="15"/>
      <c r="D53" s="15"/>
      <c r="E53" s="15"/>
      <c r="F53" s="15"/>
      <c r="G53" s="15"/>
      <c r="H53" s="15"/>
      <c r="I53" s="15"/>
      <c r="J53" s="12"/>
      <c r="K53" s="32"/>
      <c r="L53" s="32"/>
      <c r="M53" s="15"/>
      <c r="N53" s="15"/>
      <c r="O53" s="15"/>
      <c r="P53" s="15"/>
      <c r="Q53" s="15"/>
      <c r="R53" s="15"/>
      <c r="S53" s="15"/>
      <c r="T53" s="15"/>
      <c r="U53" s="15"/>
      <c r="V53" s="15">
        <v>0</v>
      </c>
      <c r="W53" s="15">
        <v>32000</v>
      </c>
      <c r="X53" s="15">
        <v>32831.36</v>
      </c>
      <c r="Y53" s="15"/>
      <c r="Z53" s="12"/>
      <c r="AA53" s="15"/>
      <c r="AB53" s="32"/>
      <c r="AC53" s="63">
        <f t="shared" si="0"/>
        <v>102.59800000000001</v>
      </c>
    </row>
    <row r="54" spans="1:29" ht="27" customHeight="1">
      <c r="A54" s="49" t="s">
        <v>53</v>
      </c>
      <c r="B54" s="2" t="s">
        <v>16</v>
      </c>
      <c r="C54" s="14">
        <f aca="true" t="shared" si="44" ref="C54:I54">SUM(C56+C55)</f>
        <v>1140000</v>
      </c>
      <c r="D54" s="14">
        <f t="shared" si="44"/>
        <v>1150000</v>
      </c>
      <c r="E54" s="14">
        <f t="shared" si="44"/>
        <v>700000</v>
      </c>
      <c r="F54" s="14">
        <f t="shared" si="44"/>
        <v>700000</v>
      </c>
      <c r="G54" s="14">
        <f t="shared" si="44"/>
        <v>1150000</v>
      </c>
      <c r="H54" s="14">
        <f t="shared" si="44"/>
        <v>700000</v>
      </c>
      <c r="I54" s="14">
        <f t="shared" si="44"/>
        <v>700000</v>
      </c>
      <c r="J54" s="12">
        <f t="shared" si="2"/>
        <v>0</v>
      </c>
      <c r="K54" s="32">
        <f t="shared" si="3"/>
        <v>0</v>
      </c>
      <c r="L54" s="32">
        <f t="shared" si="4"/>
        <v>0</v>
      </c>
      <c r="M54" s="14">
        <f aca="true" t="shared" si="45" ref="M54:R54">SUM(M56+M55)</f>
        <v>1150000</v>
      </c>
      <c r="N54" s="14">
        <f t="shared" si="45"/>
        <v>700000</v>
      </c>
      <c r="O54" s="37">
        <f t="shared" si="45"/>
        <v>1533223</v>
      </c>
      <c r="P54" s="37">
        <f t="shared" si="45"/>
        <v>900000</v>
      </c>
      <c r="Q54" s="37">
        <f t="shared" si="45"/>
        <v>800000</v>
      </c>
      <c r="R54" s="37">
        <f t="shared" si="45"/>
        <v>2847980</v>
      </c>
      <c r="S54" s="37">
        <f aca="true" t="shared" si="46" ref="S54:Y54">SUM(S56+S55)</f>
        <v>2847980</v>
      </c>
      <c r="T54" s="14">
        <f t="shared" si="46"/>
        <v>2847980</v>
      </c>
      <c r="U54" s="14">
        <f t="shared" si="46"/>
        <v>14191680</v>
      </c>
      <c r="V54" s="14">
        <f t="shared" si="46"/>
        <v>1533223</v>
      </c>
      <c r="W54" s="14">
        <f t="shared" si="46"/>
        <v>14865680</v>
      </c>
      <c r="X54" s="14">
        <f t="shared" si="46"/>
        <v>14909628.08</v>
      </c>
      <c r="Y54" s="14">
        <f t="shared" si="46"/>
        <v>900000</v>
      </c>
      <c r="Z54" s="12">
        <f t="shared" si="6"/>
        <v>0</v>
      </c>
      <c r="AA54" s="14">
        <f>SUM(AA56+AA55)</f>
        <v>800000</v>
      </c>
      <c r="AB54" s="32">
        <f t="shared" si="7"/>
        <v>0</v>
      </c>
      <c r="AC54" s="63">
        <f t="shared" si="0"/>
        <v>100.29563450847859</v>
      </c>
    </row>
    <row r="55" spans="1:29" ht="132.75" customHeight="1">
      <c r="A55" s="49" t="s">
        <v>247</v>
      </c>
      <c r="B55" s="5" t="s">
        <v>145</v>
      </c>
      <c r="C55" s="15">
        <v>240000</v>
      </c>
      <c r="D55" s="15">
        <v>300000</v>
      </c>
      <c r="E55" s="15">
        <v>200000</v>
      </c>
      <c r="F55" s="15">
        <v>200000</v>
      </c>
      <c r="G55" s="15">
        <v>300000</v>
      </c>
      <c r="H55" s="15">
        <v>200000</v>
      </c>
      <c r="I55" s="15">
        <v>200000</v>
      </c>
      <c r="J55" s="12">
        <f t="shared" si="2"/>
        <v>0</v>
      </c>
      <c r="K55" s="32">
        <f t="shared" si="3"/>
        <v>0</v>
      </c>
      <c r="L55" s="32">
        <f t="shared" si="4"/>
        <v>0</v>
      </c>
      <c r="M55" s="15">
        <v>300000</v>
      </c>
      <c r="N55" s="15">
        <v>200000</v>
      </c>
      <c r="O55" s="38">
        <v>600000</v>
      </c>
      <c r="P55" s="38">
        <v>500000</v>
      </c>
      <c r="Q55" s="38">
        <v>400000</v>
      </c>
      <c r="R55" s="38">
        <v>600000</v>
      </c>
      <c r="S55" s="38">
        <v>600000</v>
      </c>
      <c r="T55" s="15">
        <v>600000</v>
      </c>
      <c r="U55" s="15">
        <v>600000</v>
      </c>
      <c r="V55" s="15">
        <v>600000</v>
      </c>
      <c r="W55" s="15">
        <v>666000</v>
      </c>
      <c r="X55" s="15">
        <v>666100</v>
      </c>
      <c r="Y55" s="15">
        <v>500000</v>
      </c>
      <c r="Z55" s="12">
        <f t="shared" si="6"/>
        <v>0</v>
      </c>
      <c r="AA55" s="15">
        <v>400000</v>
      </c>
      <c r="AB55" s="32">
        <f t="shared" si="7"/>
        <v>0</v>
      </c>
      <c r="AC55" s="63">
        <f t="shared" si="0"/>
        <v>100.01501501501502</v>
      </c>
    </row>
    <row r="56" spans="1:29" ht="47.25" customHeight="1">
      <c r="A56" s="49" t="s">
        <v>35</v>
      </c>
      <c r="B56" s="5" t="s">
        <v>99</v>
      </c>
      <c r="C56" s="15">
        <f aca="true" t="shared" si="47" ref="C56:I56">C57</f>
        <v>900000</v>
      </c>
      <c r="D56" s="15">
        <f t="shared" si="47"/>
        <v>850000</v>
      </c>
      <c r="E56" s="15">
        <f t="shared" si="47"/>
        <v>500000</v>
      </c>
      <c r="F56" s="15">
        <f t="shared" si="47"/>
        <v>500000</v>
      </c>
      <c r="G56" s="15">
        <f t="shared" si="47"/>
        <v>850000</v>
      </c>
      <c r="H56" s="15">
        <f t="shared" si="47"/>
        <v>500000</v>
      </c>
      <c r="I56" s="15">
        <f t="shared" si="47"/>
        <v>500000</v>
      </c>
      <c r="J56" s="12">
        <f t="shared" si="2"/>
        <v>0</v>
      </c>
      <c r="K56" s="32">
        <f t="shared" si="3"/>
        <v>0</v>
      </c>
      <c r="L56" s="32">
        <f t="shared" si="4"/>
        <v>0</v>
      </c>
      <c r="M56" s="15">
        <f aca="true" t="shared" si="48" ref="M56:X56">M57</f>
        <v>850000</v>
      </c>
      <c r="N56" s="15">
        <f t="shared" si="48"/>
        <v>500000</v>
      </c>
      <c r="O56" s="38">
        <f t="shared" si="48"/>
        <v>933223</v>
      </c>
      <c r="P56" s="38">
        <f t="shared" si="48"/>
        <v>400000</v>
      </c>
      <c r="Q56" s="38">
        <f t="shared" si="48"/>
        <v>400000</v>
      </c>
      <c r="R56" s="38">
        <f t="shared" si="48"/>
        <v>2247980</v>
      </c>
      <c r="S56" s="38">
        <f t="shared" si="48"/>
        <v>2247980</v>
      </c>
      <c r="T56" s="15">
        <f t="shared" si="48"/>
        <v>2247980</v>
      </c>
      <c r="U56" s="15">
        <f t="shared" si="48"/>
        <v>13591680</v>
      </c>
      <c r="V56" s="15">
        <f>V57</f>
        <v>933223</v>
      </c>
      <c r="W56" s="15">
        <f t="shared" si="48"/>
        <v>14199680</v>
      </c>
      <c r="X56" s="15">
        <f t="shared" si="48"/>
        <v>14243528.08</v>
      </c>
      <c r="Y56" s="15">
        <f>Y57</f>
        <v>400000</v>
      </c>
      <c r="Z56" s="12">
        <f t="shared" si="6"/>
        <v>0</v>
      </c>
      <c r="AA56" s="15">
        <f>AA57</f>
        <v>400000</v>
      </c>
      <c r="AB56" s="32">
        <f t="shared" si="7"/>
        <v>0</v>
      </c>
      <c r="AC56" s="63">
        <f t="shared" si="0"/>
        <v>100.30879625456348</v>
      </c>
    </row>
    <row r="57" spans="1:29" ht="39.75" customHeight="1">
      <c r="A57" s="49" t="s">
        <v>76</v>
      </c>
      <c r="B57" s="5" t="s">
        <v>77</v>
      </c>
      <c r="C57" s="15">
        <f aca="true" t="shared" si="49" ref="C57:I57">SUM(C58+C59)</f>
        <v>900000</v>
      </c>
      <c r="D57" s="15">
        <f t="shared" si="49"/>
        <v>850000</v>
      </c>
      <c r="E57" s="15">
        <f t="shared" si="49"/>
        <v>500000</v>
      </c>
      <c r="F57" s="15">
        <f t="shared" si="49"/>
        <v>500000</v>
      </c>
      <c r="G57" s="15">
        <f t="shared" si="49"/>
        <v>850000</v>
      </c>
      <c r="H57" s="15">
        <f t="shared" si="49"/>
        <v>500000</v>
      </c>
      <c r="I57" s="15">
        <f t="shared" si="49"/>
        <v>500000</v>
      </c>
      <c r="J57" s="12">
        <f t="shared" si="2"/>
        <v>0</v>
      </c>
      <c r="K57" s="32">
        <f t="shared" si="3"/>
        <v>0</v>
      </c>
      <c r="L57" s="32">
        <f t="shared" si="4"/>
        <v>0</v>
      </c>
      <c r="M57" s="15">
        <f aca="true" t="shared" si="50" ref="M57:R57">SUM(M58+M59)</f>
        <v>850000</v>
      </c>
      <c r="N57" s="15">
        <f t="shared" si="50"/>
        <v>500000</v>
      </c>
      <c r="O57" s="38">
        <f t="shared" si="50"/>
        <v>933223</v>
      </c>
      <c r="P57" s="38">
        <f t="shared" si="50"/>
        <v>400000</v>
      </c>
      <c r="Q57" s="38">
        <f t="shared" si="50"/>
        <v>400000</v>
      </c>
      <c r="R57" s="38">
        <f t="shared" si="50"/>
        <v>2247980</v>
      </c>
      <c r="S57" s="38">
        <f aca="true" t="shared" si="51" ref="S57:Y57">SUM(S58+S59)</f>
        <v>2247980</v>
      </c>
      <c r="T57" s="15">
        <f t="shared" si="51"/>
        <v>2247980</v>
      </c>
      <c r="U57" s="15">
        <f t="shared" si="51"/>
        <v>13591680</v>
      </c>
      <c r="V57" s="15">
        <f>SUM(V58+V59)</f>
        <v>933223</v>
      </c>
      <c r="W57" s="15">
        <f t="shared" si="51"/>
        <v>14199680</v>
      </c>
      <c r="X57" s="15">
        <f t="shared" si="51"/>
        <v>14243528.08</v>
      </c>
      <c r="Y57" s="15">
        <f t="shared" si="51"/>
        <v>400000</v>
      </c>
      <c r="Z57" s="12">
        <f t="shared" si="6"/>
        <v>0</v>
      </c>
      <c r="AA57" s="15">
        <f>SUM(AA58+AA59)</f>
        <v>400000</v>
      </c>
      <c r="AB57" s="32">
        <f t="shared" si="7"/>
        <v>0</v>
      </c>
      <c r="AC57" s="63">
        <f t="shared" si="0"/>
        <v>100.30879625456348</v>
      </c>
    </row>
    <row r="58" spans="1:29" ht="83.25" customHeight="1">
      <c r="A58" s="51" t="s">
        <v>155</v>
      </c>
      <c r="B58" s="19" t="s">
        <v>156</v>
      </c>
      <c r="C58" s="25">
        <v>250000</v>
      </c>
      <c r="D58" s="25">
        <v>200000</v>
      </c>
      <c r="E58" s="25">
        <v>109000</v>
      </c>
      <c r="F58" s="25">
        <v>100000</v>
      </c>
      <c r="G58" s="25">
        <v>200000</v>
      </c>
      <c r="H58" s="25">
        <v>109000</v>
      </c>
      <c r="I58" s="25">
        <v>100000</v>
      </c>
      <c r="J58" s="12">
        <f t="shared" si="2"/>
        <v>0</v>
      </c>
      <c r="K58" s="32">
        <f t="shared" si="3"/>
        <v>0</v>
      </c>
      <c r="L58" s="32">
        <f t="shared" si="4"/>
        <v>0</v>
      </c>
      <c r="M58" s="25">
        <v>200000</v>
      </c>
      <c r="N58" s="25">
        <v>109000</v>
      </c>
      <c r="O58" s="39">
        <v>683223</v>
      </c>
      <c r="P58" s="39">
        <v>210000</v>
      </c>
      <c r="Q58" s="39">
        <v>210000</v>
      </c>
      <c r="R58" s="39">
        <v>1997980</v>
      </c>
      <c r="S58" s="39">
        <v>1997980</v>
      </c>
      <c r="T58" s="25">
        <v>1997980</v>
      </c>
      <c r="U58" s="25">
        <v>13341680</v>
      </c>
      <c r="V58" s="25">
        <v>683223</v>
      </c>
      <c r="W58" s="25">
        <v>13923680</v>
      </c>
      <c r="X58" s="25">
        <v>13954583.36</v>
      </c>
      <c r="Y58" s="25">
        <v>210000</v>
      </c>
      <c r="Z58" s="12">
        <f t="shared" si="6"/>
        <v>0</v>
      </c>
      <c r="AA58" s="25">
        <v>210000</v>
      </c>
      <c r="AB58" s="32">
        <f t="shared" si="7"/>
        <v>0</v>
      </c>
      <c r="AC58" s="63">
        <f t="shared" si="0"/>
        <v>100.22194822058536</v>
      </c>
    </row>
    <row r="59" spans="1:29" ht="63.75">
      <c r="A59" s="51" t="s">
        <v>115</v>
      </c>
      <c r="B59" s="19" t="s">
        <v>116</v>
      </c>
      <c r="C59" s="25">
        <v>650000</v>
      </c>
      <c r="D59" s="25">
        <v>650000</v>
      </c>
      <c r="E59" s="25">
        <v>391000</v>
      </c>
      <c r="F59" s="25">
        <v>400000</v>
      </c>
      <c r="G59" s="25">
        <v>650000</v>
      </c>
      <c r="H59" s="25">
        <v>391000</v>
      </c>
      <c r="I59" s="25">
        <v>400000</v>
      </c>
      <c r="J59" s="12">
        <f t="shared" si="2"/>
        <v>0</v>
      </c>
      <c r="K59" s="32">
        <f t="shared" si="3"/>
        <v>0</v>
      </c>
      <c r="L59" s="32">
        <f t="shared" si="4"/>
        <v>0</v>
      </c>
      <c r="M59" s="25">
        <v>650000</v>
      </c>
      <c r="N59" s="25">
        <v>391000</v>
      </c>
      <c r="O59" s="25">
        <v>250000</v>
      </c>
      <c r="P59" s="25">
        <v>190000</v>
      </c>
      <c r="Q59" s="25">
        <v>190000</v>
      </c>
      <c r="R59" s="25">
        <v>250000</v>
      </c>
      <c r="S59" s="25">
        <v>250000</v>
      </c>
      <c r="T59" s="25">
        <v>250000</v>
      </c>
      <c r="U59" s="25">
        <v>250000</v>
      </c>
      <c r="V59" s="25">
        <v>250000</v>
      </c>
      <c r="W59" s="25">
        <v>276000</v>
      </c>
      <c r="X59" s="25">
        <v>288944.72</v>
      </c>
      <c r="Y59" s="25">
        <v>190000</v>
      </c>
      <c r="Z59" s="12">
        <f t="shared" si="6"/>
        <v>0</v>
      </c>
      <c r="AA59" s="25">
        <v>190000</v>
      </c>
      <c r="AB59" s="32">
        <f t="shared" si="7"/>
        <v>0</v>
      </c>
      <c r="AC59" s="63">
        <f t="shared" si="0"/>
        <v>104.69011594202897</v>
      </c>
    </row>
    <row r="60" spans="1:29" ht="27.75" customHeight="1">
      <c r="A60" s="49" t="s">
        <v>36</v>
      </c>
      <c r="B60" s="2" t="s">
        <v>10</v>
      </c>
      <c r="C60" s="14">
        <f aca="true" t="shared" si="52" ref="C60:I60">SUM(C61+C65++C72+C68+C71)</f>
        <v>890000</v>
      </c>
      <c r="D60" s="14">
        <f t="shared" si="52"/>
        <v>980000</v>
      </c>
      <c r="E60" s="14">
        <f t="shared" si="52"/>
        <v>1010000</v>
      </c>
      <c r="F60" s="14">
        <f t="shared" si="52"/>
        <v>1020000</v>
      </c>
      <c r="G60" s="14">
        <f t="shared" si="52"/>
        <v>980000</v>
      </c>
      <c r="H60" s="14">
        <f t="shared" si="52"/>
        <v>1010000</v>
      </c>
      <c r="I60" s="14">
        <f t="shared" si="52"/>
        <v>1020000</v>
      </c>
      <c r="J60" s="12">
        <f t="shared" si="2"/>
        <v>0</v>
      </c>
      <c r="K60" s="32">
        <f t="shared" si="3"/>
        <v>0</v>
      </c>
      <c r="L60" s="32">
        <f t="shared" si="4"/>
        <v>0</v>
      </c>
      <c r="M60" s="14">
        <f>SUM(M61+M65++M72+M68+M71)</f>
        <v>980000</v>
      </c>
      <c r="N60" s="14">
        <f>SUM(N61+N65++N72+N68+N71)</f>
        <v>1010000</v>
      </c>
      <c r="O60" s="14" t="e">
        <f>SUM(O61+O65++O72+O68+O71+O69+O70+#REF!+O64)</f>
        <v>#REF!</v>
      </c>
      <c r="P60" s="14" t="e">
        <f>SUM(P61+P65++P72+P68+P71+P69+P70+#REF!+P64)</f>
        <v>#REF!</v>
      </c>
      <c r="Q60" s="14" t="e">
        <f>SUM(Q61+Q65++Q72+Q68+Q71+Q69+Q70+#REF!+Q64)</f>
        <v>#REF!</v>
      </c>
      <c r="R60" s="14" t="e">
        <f>SUM(R61+R65++R72+R68+R71+R69+R70+#REF!+R64)</f>
        <v>#REF!</v>
      </c>
      <c r="S60" s="14" t="e">
        <f>SUM(S61+S65++S72+S68+S71+S69+S70+#REF!+S64)</f>
        <v>#REF!</v>
      </c>
      <c r="T60" s="14" t="e">
        <f>SUM(T61+T65++T72+T68+T71+T69+T70+#REF!+T64)</f>
        <v>#REF!</v>
      </c>
      <c r="U60" s="14" t="e">
        <f>SUM(U61+U65++U72+U68+U71+U69+U70+#REF!+U64)</f>
        <v>#REF!</v>
      </c>
      <c r="V60" s="14">
        <f>SUM(V61+V65++V72+V68+V71+V69+V70+V64)</f>
        <v>890000</v>
      </c>
      <c r="W60" s="14">
        <f>SUM(W61+W65++W72+W68+W71+W69+W70+W64)</f>
        <v>1384000</v>
      </c>
      <c r="X60" s="14">
        <f>SUM(X61+X65++X72+X68+X71+X69+X70+X64)</f>
        <v>1407599.3900000001</v>
      </c>
      <c r="Y60" s="14" t="e">
        <f>SUM(Y61+Y65++Y72+Y68+Y71+Y69+Y70+#REF!+Y64)</f>
        <v>#REF!</v>
      </c>
      <c r="Z60" s="12" t="e">
        <f t="shared" si="6"/>
        <v>#REF!</v>
      </c>
      <c r="AA60" s="14" t="e">
        <f>SUM(AA61+AA65++AA72+AA68+AA71+AA69+AA70+#REF!+AA64)</f>
        <v>#REF!</v>
      </c>
      <c r="AB60" s="32" t="e">
        <f t="shared" si="7"/>
        <v>#REF!</v>
      </c>
      <c r="AC60" s="63">
        <f t="shared" si="0"/>
        <v>101.70515823699422</v>
      </c>
    </row>
    <row r="61" spans="1:29" ht="42" customHeight="1">
      <c r="A61" s="49" t="s">
        <v>37</v>
      </c>
      <c r="B61" s="5" t="s">
        <v>11</v>
      </c>
      <c r="C61" s="15">
        <f>C62+C63</f>
        <v>11000</v>
      </c>
      <c r="D61" s="15">
        <f>D62+D63</f>
        <v>27000</v>
      </c>
      <c r="E61" s="15">
        <v>25000</v>
      </c>
      <c r="F61" s="15">
        <v>26000</v>
      </c>
      <c r="G61" s="15">
        <f>G62+G63</f>
        <v>27000</v>
      </c>
      <c r="H61" s="15">
        <v>25000</v>
      </c>
      <c r="I61" s="15">
        <v>26000</v>
      </c>
      <c r="J61" s="12">
        <f t="shared" si="2"/>
        <v>0</v>
      </c>
      <c r="K61" s="32">
        <f t="shared" si="3"/>
        <v>0</v>
      </c>
      <c r="L61" s="32">
        <f t="shared" si="4"/>
        <v>0</v>
      </c>
      <c r="M61" s="15">
        <f>M62+M63</f>
        <v>27000</v>
      </c>
      <c r="N61" s="15">
        <v>25000</v>
      </c>
      <c r="O61" s="15">
        <f aca="true" t="shared" si="53" ref="O61:T61">O62+O63</f>
        <v>31000</v>
      </c>
      <c r="P61" s="15">
        <f t="shared" si="53"/>
        <v>33000</v>
      </c>
      <c r="Q61" s="15">
        <f t="shared" si="53"/>
        <v>26000</v>
      </c>
      <c r="R61" s="15">
        <f t="shared" si="53"/>
        <v>31000</v>
      </c>
      <c r="S61" s="15">
        <f t="shared" si="53"/>
        <v>31000</v>
      </c>
      <c r="T61" s="15">
        <f t="shared" si="53"/>
        <v>31000</v>
      </c>
      <c r="U61" s="15">
        <f>U62+U63</f>
        <v>31000</v>
      </c>
      <c r="V61" s="15">
        <v>31000</v>
      </c>
      <c r="W61" s="15">
        <f>W62+W63</f>
        <v>4300</v>
      </c>
      <c r="X61" s="15">
        <f>X62+X63</f>
        <v>4533.76</v>
      </c>
      <c r="Y61" s="15">
        <f>Y62+Y63</f>
        <v>33000</v>
      </c>
      <c r="Z61" s="12">
        <f t="shared" si="6"/>
        <v>0</v>
      </c>
      <c r="AA61" s="15">
        <f>AA62+AA63</f>
        <v>26000</v>
      </c>
      <c r="AB61" s="32">
        <f t="shared" si="7"/>
        <v>0</v>
      </c>
      <c r="AC61" s="63">
        <f t="shared" si="0"/>
        <v>105.43627906976745</v>
      </c>
    </row>
    <row r="62" spans="1:29" ht="94.5" customHeight="1">
      <c r="A62" s="49" t="s">
        <v>38</v>
      </c>
      <c r="B62" s="9" t="s">
        <v>114</v>
      </c>
      <c r="C62" s="15">
        <v>7000</v>
      </c>
      <c r="D62" s="15">
        <v>15000</v>
      </c>
      <c r="E62" s="15">
        <v>15000</v>
      </c>
      <c r="F62" s="15">
        <v>16000</v>
      </c>
      <c r="G62" s="15">
        <v>15000</v>
      </c>
      <c r="H62" s="15">
        <v>15000</v>
      </c>
      <c r="I62" s="15">
        <v>16000</v>
      </c>
      <c r="J62" s="12">
        <f t="shared" si="2"/>
        <v>0</v>
      </c>
      <c r="K62" s="32">
        <f t="shared" si="3"/>
        <v>0</v>
      </c>
      <c r="L62" s="32">
        <f t="shared" si="4"/>
        <v>0</v>
      </c>
      <c r="M62" s="15">
        <v>15000</v>
      </c>
      <c r="N62" s="15">
        <v>15000</v>
      </c>
      <c r="O62" s="15">
        <v>30000</v>
      </c>
      <c r="P62" s="15">
        <v>32000</v>
      </c>
      <c r="Q62" s="15">
        <v>16000</v>
      </c>
      <c r="R62" s="15">
        <v>30000</v>
      </c>
      <c r="S62" s="15">
        <v>30000</v>
      </c>
      <c r="T62" s="15">
        <v>30000</v>
      </c>
      <c r="U62" s="15">
        <v>30000</v>
      </c>
      <c r="V62" s="15">
        <v>30000</v>
      </c>
      <c r="W62" s="15">
        <v>2500</v>
      </c>
      <c r="X62" s="15">
        <v>2683.29</v>
      </c>
      <c r="Y62" s="15">
        <v>32000</v>
      </c>
      <c r="Z62" s="12">
        <f t="shared" si="6"/>
        <v>0</v>
      </c>
      <c r="AA62" s="15">
        <v>16000</v>
      </c>
      <c r="AB62" s="32">
        <f t="shared" si="7"/>
        <v>0</v>
      </c>
      <c r="AC62" s="63">
        <f t="shared" si="0"/>
        <v>107.3316</v>
      </c>
    </row>
    <row r="63" spans="1:29" ht="76.5" customHeight="1">
      <c r="A63" s="49" t="s">
        <v>47</v>
      </c>
      <c r="B63" s="5" t="s">
        <v>48</v>
      </c>
      <c r="C63" s="15">
        <v>4000</v>
      </c>
      <c r="D63" s="15">
        <v>12000</v>
      </c>
      <c r="E63" s="15">
        <v>10000</v>
      </c>
      <c r="F63" s="15">
        <v>10000</v>
      </c>
      <c r="G63" s="15">
        <v>12000</v>
      </c>
      <c r="H63" s="15">
        <v>10000</v>
      </c>
      <c r="I63" s="15">
        <v>10000</v>
      </c>
      <c r="J63" s="12">
        <f t="shared" si="2"/>
        <v>0</v>
      </c>
      <c r="K63" s="32">
        <f t="shared" si="3"/>
        <v>0</v>
      </c>
      <c r="L63" s="32">
        <f t="shared" si="4"/>
        <v>0</v>
      </c>
      <c r="M63" s="15">
        <v>12000</v>
      </c>
      <c r="N63" s="15">
        <v>10000</v>
      </c>
      <c r="O63" s="15">
        <v>1000</v>
      </c>
      <c r="P63" s="15">
        <v>1000</v>
      </c>
      <c r="Q63" s="15">
        <v>10000</v>
      </c>
      <c r="R63" s="15">
        <v>1000</v>
      </c>
      <c r="S63" s="15">
        <v>1000</v>
      </c>
      <c r="T63" s="15">
        <v>1000</v>
      </c>
      <c r="U63" s="15">
        <v>1000</v>
      </c>
      <c r="V63" s="15">
        <v>1000</v>
      </c>
      <c r="W63" s="15">
        <v>1800</v>
      </c>
      <c r="X63" s="15">
        <v>1850.47</v>
      </c>
      <c r="Y63" s="15">
        <v>1000</v>
      </c>
      <c r="Z63" s="12">
        <f t="shared" si="6"/>
        <v>0</v>
      </c>
      <c r="AA63" s="15">
        <v>10000</v>
      </c>
      <c r="AB63" s="32">
        <f t="shared" si="7"/>
        <v>0</v>
      </c>
      <c r="AC63" s="63">
        <f t="shared" si="0"/>
        <v>102.80388888888889</v>
      </c>
    </row>
    <row r="64" spans="1:29" ht="86.25" customHeight="1">
      <c r="A64" s="49" t="s">
        <v>161</v>
      </c>
      <c r="B64" s="5" t="s">
        <v>162</v>
      </c>
      <c r="C64" s="15"/>
      <c r="D64" s="15"/>
      <c r="E64" s="15"/>
      <c r="F64" s="15"/>
      <c r="G64" s="15"/>
      <c r="H64" s="15"/>
      <c r="I64" s="15"/>
      <c r="J64" s="12"/>
      <c r="K64" s="32"/>
      <c r="L64" s="32"/>
      <c r="M64" s="15"/>
      <c r="N64" s="15"/>
      <c r="O64" s="15">
        <v>200000</v>
      </c>
      <c r="P64" s="15">
        <v>210000</v>
      </c>
      <c r="Q64" s="15">
        <v>210000</v>
      </c>
      <c r="R64" s="15">
        <v>200000</v>
      </c>
      <c r="S64" s="15">
        <v>200000</v>
      </c>
      <c r="T64" s="15">
        <v>200000</v>
      </c>
      <c r="U64" s="15">
        <v>200000</v>
      </c>
      <c r="V64" s="15">
        <v>205000</v>
      </c>
      <c r="W64" s="15">
        <v>234000</v>
      </c>
      <c r="X64" s="15">
        <v>235037.59</v>
      </c>
      <c r="Y64" s="15">
        <v>210000</v>
      </c>
      <c r="Z64" s="12">
        <f t="shared" si="6"/>
        <v>0</v>
      </c>
      <c r="AA64" s="15">
        <v>210000</v>
      </c>
      <c r="AB64" s="32">
        <f t="shared" si="7"/>
        <v>0</v>
      </c>
      <c r="AC64" s="63">
        <f t="shared" si="0"/>
        <v>100.44341452991452</v>
      </c>
    </row>
    <row r="65" spans="1:29" ht="154.5" customHeight="1">
      <c r="A65" s="49" t="s">
        <v>82</v>
      </c>
      <c r="B65" s="5" t="s">
        <v>91</v>
      </c>
      <c r="C65" s="15">
        <f>C67</f>
        <v>7000</v>
      </c>
      <c r="D65" s="15">
        <v>6000</v>
      </c>
      <c r="E65" s="15">
        <v>6000</v>
      </c>
      <c r="F65" s="15">
        <f>F67</f>
        <v>6000</v>
      </c>
      <c r="G65" s="15">
        <v>6000</v>
      </c>
      <c r="H65" s="15">
        <v>6000</v>
      </c>
      <c r="I65" s="15">
        <f>I67</f>
        <v>6000</v>
      </c>
      <c r="J65" s="12">
        <f t="shared" si="2"/>
        <v>0</v>
      </c>
      <c r="K65" s="32">
        <f t="shared" si="3"/>
        <v>0</v>
      </c>
      <c r="L65" s="32">
        <f t="shared" si="4"/>
        <v>0</v>
      </c>
      <c r="M65" s="15">
        <v>6000</v>
      </c>
      <c r="N65" s="15">
        <v>6000</v>
      </c>
      <c r="O65" s="15">
        <f aca="true" t="shared" si="54" ref="O65:U65">O67</f>
        <v>21000</v>
      </c>
      <c r="P65" s="15">
        <f t="shared" si="54"/>
        <v>20000</v>
      </c>
      <c r="Q65" s="15">
        <f t="shared" si="54"/>
        <v>20000</v>
      </c>
      <c r="R65" s="15">
        <f t="shared" si="54"/>
        <v>21000</v>
      </c>
      <c r="S65" s="15">
        <f t="shared" si="54"/>
        <v>21000</v>
      </c>
      <c r="T65" s="15">
        <f t="shared" si="54"/>
        <v>21000</v>
      </c>
      <c r="U65" s="15">
        <f t="shared" si="54"/>
        <v>21000</v>
      </c>
      <c r="V65" s="15">
        <f>V66</f>
        <v>21000</v>
      </c>
      <c r="W65" s="15">
        <f>W67+W66</f>
        <v>56700</v>
      </c>
      <c r="X65" s="15">
        <f>X67+X66</f>
        <v>67000</v>
      </c>
      <c r="Y65" s="15">
        <f>Y67</f>
        <v>20000</v>
      </c>
      <c r="Z65" s="12">
        <f t="shared" si="6"/>
        <v>0</v>
      </c>
      <c r="AA65" s="15">
        <f>AA67</f>
        <v>20000</v>
      </c>
      <c r="AB65" s="32">
        <f t="shared" si="7"/>
        <v>0</v>
      </c>
      <c r="AC65" s="63">
        <f t="shared" si="0"/>
        <v>118.16578483245151</v>
      </c>
    </row>
    <row r="66" spans="1:29" ht="43.5" customHeight="1">
      <c r="A66" s="49" t="s">
        <v>242</v>
      </c>
      <c r="B66" s="5" t="s">
        <v>243</v>
      </c>
      <c r="C66" s="15"/>
      <c r="D66" s="15"/>
      <c r="E66" s="15"/>
      <c r="F66" s="15"/>
      <c r="G66" s="15"/>
      <c r="H66" s="15"/>
      <c r="I66" s="15"/>
      <c r="J66" s="12"/>
      <c r="K66" s="32"/>
      <c r="L66" s="32"/>
      <c r="M66" s="15"/>
      <c r="N66" s="15"/>
      <c r="O66" s="15"/>
      <c r="P66" s="15"/>
      <c r="Q66" s="15"/>
      <c r="R66" s="15"/>
      <c r="S66" s="15"/>
      <c r="T66" s="15"/>
      <c r="U66" s="15"/>
      <c r="V66" s="15">
        <v>21000</v>
      </c>
      <c r="W66" s="15">
        <v>35700</v>
      </c>
      <c r="X66" s="15">
        <v>42000</v>
      </c>
      <c r="Y66" s="15"/>
      <c r="Z66" s="12"/>
      <c r="AA66" s="15"/>
      <c r="AB66" s="32"/>
      <c r="AC66" s="63">
        <f t="shared" si="0"/>
        <v>117.64705882352942</v>
      </c>
    </row>
    <row r="67" spans="1:29" ht="26.25" customHeight="1">
      <c r="A67" s="49" t="s">
        <v>83</v>
      </c>
      <c r="B67" s="5" t="s">
        <v>78</v>
      </c>
      <c r="C67" s="15">
        <v>7000</v>
      </c>
      <c r="D67" s="15">
        <v>6000</v>
      </c>
      <c r="E67" s="15">
        <v>6000</v>
      </c>
      <c r="F67" s="15">
        <v>6000</v>
      </c>
      <c r="G67" s="15">
        <v>6000</v>
      </c>
      <c r="H67" s="15">
        <v>6000</v>
      </c>
      <c r="I67" s="15">
        <v>6000</v>
      </c>
      <c r="J67" s="12">
        <f t="shared" si="2"/>
        <v>0</v>
      </c>
      <c r="K67" s="32">
        <f t="shared" si="3"/>
        <v>0</v>
      </c>
      <c r="L67" s="32">
        <f t="shared" si="4"/>
        <v>0</v>
      </c>
      <c r="M67" s="15">
        <v>6000</v>
      </c>
      <c r="N67" s="15">
        <v>6000</v>
      </c>
      <c r="O67" s="15">
        <v>21000</v>
      </c>
      <c r="P67" s="15">
        <v>20000</v>
      </c>
      <c r="Q67" s="15">
        <v>20000</v>
      </c>
      <c r="R67" s="15">
        <v>21000</v>
      </c>
      <c r="S67" s="15">
        <v>21000</v>
      </c>
      <c r="T67" s="15">
        <v>21000</v>
      </c>
      <c r="U67" s="15">
        <v>21000</v>
      </c>
      <c r="V67" s="15">
        <v>21000</v>
      </c>
      <c r="W67" s="15">
        <v>21000</v>
      </c>
      <c r="X67" s="15">
        <v>25000</v>
      </c>
      <c r="Y67" s="15">
        <v>20000</v>
      </c>
      <c r="Z67" s="12">
        <f t="shared" si="6"/>
        <v>0</v>
      </c>
      <c r="AA67" s="15">
        <v>20000</v>
      </c>
      <c r="AB67" s="32">
        <f t="shared" si="7"/>
        <v>0</v>
      </c>
      <c r="AC67" s="63">
        <f t="shared" si="0"/>
        <v>119.04761904761905</v>
      </c>
    </row>
    <row r="68" spans="1:29" ht="76.5" customHeight="1">
      <c r="A68" s="49" t="s">
        <v>119</v>
      </c>
      <c r="B68" s="5" t="s">
        <v>120</v>
      </c>
      <c r="C68" s="15">
        <v>1000</v>
      </c>
      <c r="D68" s="15">
        <v>15000</v>
      </c>
      <c r="E68" s="15">
        <v>15000</v>
      </c>
      <c r="F68" s="15">
        <v>16000</v>
      </c>
      <c r="G68" s="15">
        <v>15000</v>
      </c>
      <c r="H68" s="15">
        <v>15000</v>
      </c>
      <c r="I68" s="15">
        <v>16000</v>
      </c>
      <c r="J68" s="12">
        <f t="shared" si="2"/>
        <v>0</v>
      </c>
      <c r="K68" s="32">
        <f t="shared" si="3"/>
        <v>0</v>
      </c>
      <c r="L68" s="32">
        <f t="shared" si="4"/>
        <v>0</v>
      </c>
      <c r="M68" s="15">
        <v>15000</v>
      </c>
      <c r="N68" s="15">
        <v>15000</v>
      </c>
      <c r="O68" s="15">
        <v>15000</v>
      </c>
      <c r="P68" s="15">
        <v>15000</v>
      </c>
      <c r="Q68" s="15">
        <v>16000</v>
      </c>
      <c r="R68" s="15">
        <v>15000</v>
      </c>
      <c r="S68" s="15">
        <v>15000</v>
      </c>
      <c r="T68" s="15">
        <v>15000</v>
      </c>
      <c r="U68" s="15">
        <v>15000</v>
      </c>
      <c r="V68" s="15">
        <v>15000</v>
      </c>
      <c r="W68" s="15">
        <v>12000</v>
      </c>
      <c r="X68" s="15">
        <v>12000</v>
      </c>
      <c r="Y68" s="15">
        <v>15000</v>
      </c>
      <c r="Z68" s="12">
        <f t="shared" si="6"/>
        <v>0</v>
      </c>
      <c r="AA68" s="15">
        <v>16000</v>
      </c>
      <c r="AB68" s="32">
        <f t="shared" si="7"/>
        <v>0</v>
      </c>
      <c r="AC68" s="63">
        <f t="shared" si="0"/>
        <v>100</v>
      </c>
    </row>
    <row r="69" spans="1:29" ht="45" customHeight="1">
      <c r="A69" s="49" t="s">
        <v>164</v>
      </c>
      <c r="B69" s="5" t="s">
        <v>163</v>
      </c>
      <c r="C69" s="15"/>
      <c r="D69" s="15"/>
      <c r="E69" s="15"/>
      <c r="F69" s="15"/>
      <c r="G69" s="15"/>
      <c r="H69" s="15"/>
      <c r="I69" s="15"/>
      <c r="J69" s="12"/>
      <c r="K69" s="32"/>
      <c r="L69" s="32"/>
      <c r="M69" s="15"/>
      <c r="N69" s="15"/>
      <c r="O69" s="34">
        <v>40000</v>
      </c>
      <c r="P69" s="34">
        <v>42000</v>
      </c>
      <c r="Q69" s="34">
        <v>42000</v>
      </c>
      <c r="R69" s="34">
        <v>40000</v>
      </c>
      <c r="S69" s="34">
        <v>40000</v>
      </c>
      <c r="T69" s="15">
        <v>40000</v>
      </c>
      <c r="U69" s="15">
        <v>40000</v>
      </c>
      <c r="V69" s="15">
        <v>40000</v>
      </c>
      <c r="W69" s="15">
        <v>10000</v>
      </c>
      <c r="X69" s="15">
        <v>10000</v>
      </c>
      <c r="Y69" s="34">
        <v>42000</v>
      </c>
      <c r="Z69" s="12">
        <f t="shared" si="6"/>
        <v>0</v>
      </c>
      <c r="AA69" s="34">
        <v>42000</v>
      </c>
      <c r="AB69" s="32">
        <f t="shared" si="7"/>
        <v>0</v>
      </c>
      <c r="AC69" s="63">
        <f t="shared" si="0"/>
        <v>100</v>
      </c>
    </row>
    <row r="70" spans="1:29" ht="96.75" customHeight="1">
      <c r="A70" s="49" t="s">
        <v>166</v>
      </c>
      <c r="B70" s="5" t="s">
        <v>165</v>
      </c>
      <c r="C70" s="15"/>
      <c r="D70" s="15"/>
      <c r="E70" s="15"/>
      <c r="F70" s="15"/>
      <c r="G70" s="15"/>
      <c r="H70" s="15"/>
      <c r="I70" s="15"/>
      <c r="J70" s="12"/>
      <c r="K70" s="32"/>
      <c r="L70" s="32"/>
      <c r="M70" s="15"/>
      <c r="N70" s="15"/>
      <c r="O70" s="34">
        <v>1000</v>
      </c>
      <c r="P70" s="34">
        <v>1000</v>
      </c>
      <c r="Q70" s="34">
        <v>1000</v>
      </c>
      <c r="R70" s="34">
        <v>1000</v>
      </c>
      <c r="S70" s="34">
        <v>1000</v>
      </c>
      <c r="T70" s="15">
        <v>1000</v>
      </c>
      <c r="U70" s="15">
        <v>1000</v>
      </c>
      <c r="V70" s="15">
        <v>1000</v>
      </c>
      <c r="W70" s="15">
        <v>81000</v>
      </c>
      <c r="X70" s="15">
        <v>81000</v>
      </c>
      <c r="Y70" s="34">
        <v>1000</v>
      </c>
      <c r="Z70" s="12">
        <f t="shared" si="6"/>
        <v>0</v>
      </c>
      <c r="AA70" s="34">
        <v>1000</v>
      </c>
      <c r="AB70" s="32">
        <f t="shared" si="7"/>
        <v>0</v>
      </c>
      <c r="AC70" s="63">
        <f t="shared" si="0"/>
        <v>100</v>
      </c>
    </row>
    <row r="71" spans="1:29" ht="80.25" customHeight="1">
      <c r="A71" s="49" t="s">
        <v>121</v>
      </c>
      <c r="B71" s="5" t="s">
        <v>122</v>
      </c>
      <c r="C71" s="15">
        <v>2000</v>
      </c>
      <c r="D71" s="15">
        <v>20000</v>
      </c>
      <c r="E71" s="15">
        <v>21000</v>
      </c>
      <c r="F71" s="15">
        <v>22000</v>
      </c>
      <c r="G71" s="15">
        <v>20000</v>
      </c>
      <c r="H71" s="15">
        <v>21000</v>
      </c>
      <c r="I71" s="15">
        <v>22000</v>
      </c>
      <c r="J71" s="12">
        <f t="shared" si="2"/>
        <v>0</v>
      </c>
      <c r="K71" s="32">
        <f t="shared" si="3"/>
        <v>0</v>
      </c>
      <c r="L71" s="32">
        <f t="shared" si="4"/>
        <v>0</v>
      </c>
      <c r="M71" s="15">
        <v>20000</v>
      </c>
      <c r="N71" s="15">
        <v>21000</v>
      </c>
      <c r="O71" s="15">
        <v>35000</v>
      </c>
      <c r="P71" s="15">
        <v>34000</v>
      </c>
      <c r="Q71" s="15">
        <v>34000</v>
      </c>
      <c r="R71" s="15">
        <v>35000</v>
      </c>
      <c r="S71" s="15">
        <v>35000</v>
      </c>
      <c r="T71" s="15">
        <v>35000</v>
      </c>
      <c r="U71" s="15">
        <v>35000</v>
      </c>
      <c r="V71" s="15">
        <v>35000</v>
      </c>
      <c r="W71" s="15">
        <v>68000</v>
      </c>
      <c r="X71" s="15">
        <v>68000</v>
      </c>
      <c r="Y71" s="15">
        <v>34000</v>
      </c>
      <c r="Z71" s="12">
        <f t="shared" si="6"/>
        <v>0</v>
      </c>
      <c r="AA71" s="15">
        <v>34000</v>
      </c>
      <c r="AB71" s="32">
        <f t="shared" si="7"/>
        <v>0</v>
      </c>
      <c r="AC71" s="63">
        <f aca="true" t="shared" si="55" ref="AC71:AC120">X71/W71*100</f>
        <v>100</v>
      </c>
    </row>
    <row r="72" spans="1:29" ht="39" customHeight="1">
      <c r="A72" s="49" t="s">
        <v>39</v>
      </c>
      <c r="B72" s="5" t="s">
        <v>12</v>
      </c>
      <c r="C72" s="15">
        <v>869000</v>
      </c>
      <c r="D72" s="15">
        <f>SUM(D73)</f>
        <v>912000</v>
      </c>
      <c r="E72" s="15">
        <f>SUM(E73)</f>
        <v>943000</v>
      </c>
      <c r="F72" s="15">
        <v>950000</v>
      </c>
      <c r="G72" s="15">
        <f>SUM(G73)</f>
        <v>912000</v>
      </c>
      <c r="H72" s="15">
        <f>SUM(H73)</f>
        <v>943000</v>
      </c>
      <c r="I72" s="15">
        <v>950000</v>
      </c>
      <c r="J72" s="12">
        <f t="shared" si="2"/>
        <v>0</v>
      </c>
      <c r="K72" s="32">
        <f t="shared" si="3"/>
        <v>0</v>
      </c>
      <c r="L72" s="32">
        <f t="shared" si="4"/>
        <v>0</v>
      </c>
      <c r="M72" s="15">
        <f aca="true" t="shared" si="56" ref="M72:X72">SUM(M73)</f>
        <v>912000</v>
      </c>
      <c r="N72" s="15">
        <f t="shared" si="56"/>
        <v>943000</v>
      </c>
      <c r="O72" s="15">
        <f t="shared" si="56"/>
        <v>542000</v>
      </c>
      <c r="P72" s="15">
        <f t="shared" si="56"/>
        <v>541000</v>
      </c>
      <c r="Q72" s="15">
        <f t="shared" si="56"/>
        <v>597000</v>
      </c>
      <c r="R72" s="15">
        <f t="shared" si="56"/>
        <v>542000</v>
      </c>
      <c r="S72" s="15">
        <f t="shared" si="56"/>
        <v>542000</v>
      </c>
      <c r="T72" s="15">
        <f t="shared" si="56"/>
        <v>542000</v>
      </c>
      <c r="U72" s="15">
        <f t="shared" si="56"/>
        <v>542000</v>
      </c>
      <c r="V72" s="15">
        <v>542000</v>
      </c>
      <c r="W72" s="15">
        <f t="shared" si="56"/>
        <v>918000</v>
      </c>
      <c r="X72" s="15">
        <f t="shared" si="56"/>
        <v>930028.04</v>
      </c>
      <c r="Y72" s="15">
        <f>SUM(Y73)</f>
        <v>541000</v>
      </c>
      <c r="Z72" s="12">
        <f t="shared" si="6"/>
        <v>0</v>
      </c>
      <c r="AA72" s="15">
        <f>SUM(AA73)</f>
        <v>597000</v>
      </c>
      <c r="AB72" s="32">
        <f t="shared" si="7"/>
        <v>0</v>
      </c>
      <c r="AC72" s="63">
        <f t="shared" si="55"/>
        <v>101.3102440087146</v>
      </c>
    </row>
    <row r="73" spans="1:30" ht="53.25" customHeight="1">
      <c r="A73" s="49" t="s">
        <v>40</v>
      </c>
      <c r="B73" s="5" t="s">
        <v>58</v>
      </c>
      <c r="C73" s="15">
        <v>869000</v>
      </c>
      <c r="D73" s="15">
        <v>912000</v>
      </c>
      <c r="E73" s="15">
        <v>943000</v>
      </c>
      <c r="F73" s="15"/>
      <c r="G73" s="15">
        <v>912000</v>
      </c>
      <c r="H73" s="15">
        <v>943000</v>
      </c>
      <c r="I73" s="15"/>
      <c r="J73" s="12">
        <f t="shared" si="2"/>
        <v>0</v>
      </c>
      <c r="K73" s="32">
        <f t="shared" si="3"/>
        <v>0</v>
      </c>
      <c r="L73" s="32">
        <f t="shared" si="4"/>
        <v>0</v>
      </c>
      <c r="M73" s="15">
        <v>912000</v>
      </c>
      <c r="N73" s="15">
        <v>943000</v>
      </c>
      <c r="O73" s="15">
        <v>542000</v>
      </c>
      <c r="P73" s="15">
        <v>541000</v>
      </c>
      <c r="Q73" s="15">
        <v>597000</v>
      </c>
      <c r="R73" s="15">
        <v>542000</v>
      </c>
      <c r="S73" s="15">
        <v>542000</v>
      </c>
      <c r="T73" s="15">
        <v>542000</v>
      </c>
      <c r="U73" s="15">
        <v>542000</v>
      </c>
      <c r="V73" s="15">
        <v>542000</v>
      </c>
      <c r="W73" s="15">
        <v>918000</v>
      </c>
      <c r="X73" s="15">
        <v>930028.04</v>
      </c>
      <c r="Y73" s="15">
        <v>541000</v>
      </c>
      <c r="Z73" s="12">
        <f aca="true" t="shared" si="57" ref="Z73:Z131">Y73-P73</f>
        <v>0</v>
      </c>
      <c r="AA73" s="15">
        <v>597000</v>
      </c>
      <c r="AB73" s="32">
        <f aca="true" t="shared" si="58" ref="AB73:AB131">AA73-Q73</f>
        <v>0</v>
      </c>
      <c r="AC73" s="63">
        <f t="shared" si="55"/>
        <v>101.3102440087146</v>
      </c>
      <c r="AD73" s="57"/>
    </row>
    <row r="74" spans="1:30" ht="26.25" customHeight="1">
      <c r="A74" s="68" t="s">
        <v>248</v>
      </c>
      <c r="B74" s="2" t="s">
        <v>249</v>
      </c>
      <c r="C74" s="15">
        <f>C75</f>
        <v>1000</v>
      </c>
      <c r="D74" s="15">
        <v>1000</v>
      </c>
      <c r="E74" s="15">
        <f>E75</f>
        <v>1000</v>
      </c>
      <c r="F74" s="15">
        <f>F75</f>
        <v>1000</v>
      </c>
      <c r="G74" s="15">
        <v>1000</v>
      </c>
      <c r="H74" s="15">
        <f>H75</f>
        <v>1000</v>
      </c>
      <c r="I74" s="15">
        <f>I75</f>
        <v>1000</v>
      </c>
      <c r="J74" s="12">
        <f aca="true" t="shared" si="59" ref="J74:L76">G74-D74</f>
        <v>0</v>
      </c>
      <c r="K74" s="32">
        <f t="shared" si="59"/>
        <v>0</v>
      </c>
      <c r="L74" s="32">
        <f t="shared" si="59"/>
        <v>0</v>
      </c>
      <c r="M74" s="15">
        <v>1000</v>
      </c>
      <c r="N74" s="15">
        <f>N75</f>
        <v>1000</v>
      </c>
      <c r="O74" s="15">
        <f>O75</f>
        <v>10000</v>
      </c>
      <c r="P74" s="15"/>
      <c r="Q74" s="15"/>
      <c r="R74" s="15"/>
      <c r="S74" s="15"/>
      <c r="T74" s="15"/>
      <c r="U74" s="15"/>
      <c r="V74" s="14">
        <v>10000</v>
      </c>
      <c r="W74" s="14">
        <v>0</v>
      </c>
      <c r="X74" s="14">
        <v>0</v>
      </c>
      <c r="Y74" s="14"/>
      <c r="Z74" s="12"/>
      <c r="AA74" s="14"/>
      <c r="AB74" s="45"/>
      <c r="AC74" s="64">
        <v>0</v>
      </c>
      <c r="AD74" s="57"/>
    </row>
    <row r="75" spans="1:30" ht="27" customHeight="1">
      <c r="A75" s="68" t="s">
        <v>250</v>
      </c>
      <c r="B75" s="5" t="s">
        <v>251</v>
      </c>
      <c r="C75" s="15">
        <v>1000</v>
      </c>
      <c r="D75" s="15">
        <v>1000</v>
      </c>
      <c r="E75" s="15">
        <v>1000</v>
      </c>
      <c r="F75" s="15">
        <v>1000</v>
      </c>
      <c r="G75" s="15">
        <v>1000</v>
      </c>
      <c r="H75" s="15">
        <v>1000</v>
      </c>
      <c r="I75" s="15">
        <v>1000</v>
      </c>
      <c r="J75" s="12">
        <f t="shared" si="59"/>
        <v>0</v>
      </c>
      <c r="K75" s="32">
        <f t="shared" si="59"/>
        <v>0</v>
      </c>
      <c r="L75" s="32">
        <f t="shared" si="59"/>
        <v>0</v>
      </c>
      <c r="M75" s="15">
        <v>1000</v>
      </c>
      <c r="N75" s="15">
        <v>1000</v>
      </c>
      <c r="O75" s="15">
        <f>O76</f>
        <v>10000</v>
      </c>
      <c r="P75" s="15"/>
      <c r="Q75" s="15"/>
      <c r="R75" s="15"/>
      <c r="S75" s="15"/>
      <c r="T75" s="15"/>
      <c r="U75" s="15"/>
      <c r="V75" s="15">
        <v>10000</v>
      </c>
      <c r="W75" s="15">
        <v>0</v>
      </c>
      <c r="X75" s="15">
        <v>0</v>
      </c>
      <c r="Y75" s="15"/>
      <c r="Z75" s="13"/>
      <c r="AA75" s="15"/>
      <c r="AB75" s="32"/>
      <c r="AC75" s="63">
        <v>0</v>
      </c>
      <c r="AD75" s="57"/>
    </row>
    <row r="76" spans="1:30" ht="35.25" customHeight="1">
      <c r="A76" s="68" t="s">
        <v>252</v>
      </c>
      <c r="B76" s="5" t="s">
        <v>253</v>
      </c>
      <c r="C76" s="15">
        <v>1000</v>
      </c>
      <c r="D76" s="15">
        <v>1000</v>
      </c>
      <c r="E76" s="15">
        <v>1000</v>
      </c>
      <c r="F76" s="15">
        <v>1000</v>
      </c>
      <c r="G76" s="15">
        <v>1000</v>
      </c>
      <c r="H76" s="15">
        <v>1000</v>
      </c>
      <c r="I76" s="15">
        <v>1000</v>
      </c>
      <c r="J76" s="12">
        <f t="shared" si="59"/>
        <v>0</v>
      </c>
      <c r="K76" s="32">
        <f t="shared" si="59"/>
        <v>0</v>
      </c>
      <c r="L76" s="32">
        <f t="shared" si="59"/>
        <v>0</v>
      </c>
      <c r="M76" s="15">
        <v>1000</v>
      </c>
      <c r="N76" s="15">
        <v>1000</v>
      </c>
      <c r="O76" s="15">
        <v>10000</v>
      </c>
      <c r="P76" s="15"/>
      <c r="Q76" s="15"/>
      <c r="R76" s="15"/>
      <c r="S76" s="15"/>
      <c r="T76" s="15"/>
      <c r="U76" s="15"/>
      <c r="V76" s="15">
        <v>10000</v>
      </c>
      <c r="W76" s="15">
        <v>0</v>
      </c>
      <c r="X76" s="15">
        <v>0</v>
      </c>
      <c r="Y76" s="15"/>
      <c r="Z76" s="13"/>
      <c r="AA76" s="15"/>
      <c r="AB76" s="32"/>
      <c r="AC76" s="63">
        <v>0</v>
      </c>
      <c r="AD76" s="57"/>
    </row>
    <row r="77" spans="1:29" ht="18" customHeight="1">
      <c r="A77" s="51" t="s">
        <v>23</v>
      </c>
      <c r="B77" s="17" t="s">
        <v>22</v>
      </c>
      <c r="C77" s="18" t="e">
        <f aca="true" t="shared" si="60" ref="C77:I77">C78</f>
        <v>#REF!</v>
      </c>
      <c r="D77" s="18">
        <f t="shared" si="60"/>
        <v>232890286.27</v>
      </c>
      <c r="E77" s="18">
        <f t="shared" si="60"/>
        <v>233215352.75</v>
      </c>
      <c r="F77" s="18">
        <f t="shared" si="60"/>
        <v>233104493.15</v>
      </c>
      <c r="G77" s="18" t="e">
        <f t="shared" si="60"/>
        <v>#REF!</v>
      </c>
      <c r="H77" s="18" t="e">
        <f t="shared" si="60"/>
        <v>#REF!</v>
      </c>
      <c r="I77" s="18" t="e">
        <f t="shared" si="60"/>
        <v>#REF!</v>
      </c>
      <c r="J77" s="12" t="e">
        <f aca="true" t="shared" si="61" ref="J77:J131">G77-D77</f>
        <v>#REF!</v>
      </c>
      <c r="K77" s="32" t="e">
        <f aca="true" t="shared" si="62" ref="K77:K131">H77-E77</f>
        <v>#REF!</v>
      </c>
      <c r="L77" s="32" t="e">
        <f aca="true" t="shared" si="63" ref="L77:L131">I77-F77</f>
        <v>#REF!</v>
      </c>
      <c r="M77" s="18" t="e">
        <f aca="true" t="shared" si="64" ref="M77:X77">M78</f>
        <v>#REF!</v>
      </c>
      <c r="N77" s="18" t="e">
        <f t="shared" si="64"/>
        <v>#REF!</v>
      </c>
      <c r="O77" s="18">
        <f t="shared" si="64"/>
        <v>249783767.12</v>
      </c>
      <c r="P77" s="18">
        <f t="shared" si="64"/>
        <v>231617045.19</v>
      </c>
      <c r="Q77" s="18">
        <f t="shared" si="64"/>
        <v>234176877.03</v>
      </c>
      <c r="R77" s="18">
        <f t="shared" si="64"/>
        <v>293423966.56</v>
      </c>
      <c r="S77" s="18">
        <f t="shared" si="64"/>
        <v>351612303.82</v>
      </c>
      <c r="T77" s="18">
        <f t="shared" si="64"/>
        <v>354354495.82</v>
      </c>
      <c r="U77" s="18">
        <f t="shared" si="64"/>
        <v>362852614.20000005</v>
      </c>
      <c r="V77" s="18">
        <f t="shared" si="64"/>
        <v>249783767.12</v>
      </c>
      <c r="W77" s="18">
        <f t="shared" si="64"/>
        <v>370887726.74</v>
      </c>
      <c r="X77" s="18">
        <f t="shared" si="64"/>
        <v>362108827.21000004</v>
      </c>
      <c r="Y77" s="18">
        <f>Y78</f>
        <v>234970545.19</v>
      </c>
      <c r="Z77" s="12">
        <f t="shared" si="57"/>
        <v>3353500</v>
      </c>
      <c r="AA77" s="18">
        <f>AA78</f>
        <v>236685151.58</v>
      </c>
      <c r="AB77" s="32">
        <f t="shared" si="58"/>
        <v>2508274.550000012</v>
      </c>
      <c r="AC77" s="63">
        <f t="shared" si="55"/>
        <v>97.63300349484086</v>
      </c>
    </row>
    <row r="78" spans="1:29" ht="44.25" customHeight="1">
      <c r="A78" s="51" t="s">
        <v>24</v>
      </c>
      <c r="B78" s="17" t="s">
        <v>15</v>
      </c>
      <c r="C78" s="18" t="e">
        <f>C79+C102+#REF!+#REF!</f>
        <v>#REF!</v>
      </c>
      <c r="D78" s="18">
        <f>D79+D102+D95</f>
        <v>232890286.27</v>
      </c>
      <c r="E78" s="18">
        <f>E79+E102+E95</f>
        <v>233215352.75</v>
      </c>
      <c r="F78" s="18">
        <f>F79+F102+F95</f>
        <v>233104493.15</v>
      </c>
      <c r="G78" s="18" t="e">
        <f aca="true" t="shared" si="65" ref="G78:L78">G79+G102+G84</f>
        <v>#REF!</v>
      </c>
      <c r="H78" s="18" t="e">
        <f t="shared" si="65"/>
        <v>#REF!</v>
      </c>
      <c r="I78" s="18" t="e">
        <f t="shared" si="65"/>
        <v>#REF!</v>
      </c>
      <c r="J78" s="18" t="e">
        <f t="shared" si="65"/>
        <v>#REF!</v>
      </c>
      <c r="K78" s="18" t="e">
        <f t="shared" si="65"/>
        <v>#REF!</v>
      </c>
      <c r="L78" s="18" t="e">
        <f t="shared" si="65"/>
        <v>#REF!</v>
      </c>
      <c r="M78" s="18" t="e">
        <f>M79+M102+M84+#REF!</f>
        <v>#REF!</v>
      </c>
      <c r="N78" s="18" t="e">
        <f>N79+N102+N84</f>
        <v>#REF!</v>
      </c>
      <c r="O78" s="18">
        <f>O79+O102+O84</f>
        <v>249783767.12</v>
      </c>
      <c r="P78" s="18">
        <f>P79+P102+P84</f>
        <v>231617045.19</v>
      </c>
      <c r="Q78" s="18">
        <f>Q79+Q102+Q84</f>
        <v>234176877.03</v>
      </c>
      <c r="R78" s="18">
        <f aca="true" t="shared" si="66" ref="R78:X78">R79+R102+R84+R125</f>
        <v>293423966.56</v>
      </c>
      <c r="S78" s="18">
        <f t="shared" si="66"/>
        <v>351612303.82</v>
      </c>
      <c r="T78" s="18">
        <f t="shared" si="66"/>
        <v>354354495.82</v>
      </c>
      <c r="U78" s="18">
        <f t="shared" si="66"/>
        <v>362852614.20000005</v>
      </c>
      <c r="V78" s="18">
        <f>V79+V102+V84+V125</f>
        <v>249783767.12</v>
      </c>
      <c r="W78" s="18">
        <f t="shared" si="66"/>
        <v>370887726.74</v>
      </c>
      <c r="X78" s="18">
        <f t="shared" si="66"/>
        <v>362108827.21000004</v>
      </c>
      <c r="Y78" s="18">
        <f>Y79+Y102+Y84</f>
        <v>234970545.19</v>
      </c>
      <c r="Z78" s="12">
        <f t="shared" si="57"/>
        <v>3353500</v>
      </c>
      <c r="AA78" s="18">
        <f>AA79+AA102+AA84</f>
        <v>236685151.58</v>
      </c>
      <c r="AB78" s="32">
        <f t="shared" si="58"/>
        <v>2508274.550000012</v>
      </c>
      <c r="AC78" s="63">
        <f t="shared" si="55"/>
        <v>97.63300349484086</v>
      </c>
    </row>
    <row r="79" spans="1:29" ht="26.25" customHeight="1">
      <c r="A79" s="52" t="s">
        <v>167</v>
      </c>
      <c r="B79" s="27" t="s">
        <v>129</v>
      </c>
      <c r="C79" s="18">
        <f aca="true" t="shared" si="67" ref="C79:I79">C80+C82</f>
        <v>69479961.6</v>
      </c>
      <c r="D79" s="18">
        <f t="shared" si="67"/>
        <v>51606000</v>
      </c>
      <c r="E79" s="18">
        <f t="shared" si="67"/>
        <v>47966000</v>
      </c>
      <c r="F79" s="18">
        <f t="shared" si="67"/>
        <v>47237000</v>
      </c>
      <c r="G79" s="18">
        <f t="shared" si="67"/>
        <v>51606000</v>
      </c>
      <c r="H79" s="18">
        <f t="shared" si="67"/>
        <v>47966000</v>
      </c>
      <c r="I79" s="18">
        <f t="shared" si="67"/>
        <v>47237000</v>
      </c>
      <c r="J79" s="12">
        <f t="shared" si="61"/>
        <v>0</v>
      </c>
      <c r="K79" s="32">
        <f t="shared" si="62"/>
        <v>0</v>
      </c>
      <c r="L79" s="32">
        <f t="shared" si="63"/>
        <v>0</v>
      </c>
      <c r="M79" s="18">
        <f aca="true" t="shared" si="68" ref="M79:R79">M80+M82</f>
        <v>62033750</v>
      </c>
      <c r="N79" s="18">
        <f t="shared" si="68"/>
        <v>47966000</v>
      </c>
      <c r="O79" s="18">
        <f t="shared" si="68"/>
        <v>61780800</v>
      </c>
      <c r="P79" s="18">
        <f t="shared" si="68"/>
        <v>46664000</v>
      </c>
      <c r="Q79" s="18">
        <f t="shared" si="68"/>
        <v>44577000</v>
      </c>
      <c r="R79" s="18">
        <f t="shared" si="68"/>
        <v>61780800</v>
      </c>
      <c r="S79" s="18">
        <f aca="true" t="shared" si="69" ref="S79:Y79">S80+S82</f>
        <v>61780800</v>
      </c>
      <c r="T79" s="18">
        <f t="shared" si="69"/>
        <v>61162992</v>
      </c>
      <c r="U79" s="18">
        <f t="shared" si="69"/>
        <v>66062992</v>
      </c>
      <c r="V79" s="18">
        <f>V80+V82</f>
        <v>61780800</v>
      </c>
      <c r="W79" s="18">
        <f t="shared" si="69"/>
        <v>74062992</v>
      </c>
      <c r="X79" s="18">
        <f t="shared" si="69"/>
        <v>74062992</v>
      </c>
      <c r="Y79" s="18">
        <f t="shared" si="69"/>
        <v>46664000</v>
      </c>
      <c r="Z79" s="12">
        <f t="shared" si="57"/>
        <v>0</v>
      </c>
      <c r="AA79" s="18">
        <f>AA80+AA82</f>
        <v>44577000</v>
      </c>
      <c r="AB79" s="32">
        <f t="shared" si="58"/>
        <v>0</v>
      </c>
      <c r="AC79" s="63">
        <f t="shared" si="55"/>
        <v>100</v>
      </c>
    </row>
    <row r="80" spans="1:29" ht="29.25" customHeight="1">
      <c r="A80" s="52" t="s">
        <v>168</v>
      </c>
      <c r="B80" s="27" t="s">
        <v>61</v>
      </c>
      <c r="C80" s="12">
        <f aca="true" t="shared" si="70" ref="C80:I80">C81</f>
        <v>37527000</v>
      </c>
      <c r="D80" s="12">
        <f t="shared" si="70"/>
        <v>48075000</v>
      </c>
      <c r="E80" s="12">
        <f t="shared" si="70"/>
        <v>46973000</v>
      </c>
      <c r="F80" s="12">
        <f t="shared" si="70"/>
        <v>46520000</v>
      </c>
      <c r="G80" s="12">
        <f t="shared" si="70"/>
        <v>48075000</v>
      </c>
      <c r="H80" s="12">
        <f t="shared" si="70"/>
        <v>46973000</v>
      </c>
      <c r="I80" s="12">
        <f t="shared" si="70"/>
        <v>46520000</v>
      </c>
      <c r="J80" s="12">
        <f t="shared" si="61"/>
        <v>0</v>
      </c>
      <c r="K80" s="32">
        <f t="shared" si="62"/>
        <v>0</v>
      </c>
      <c r="L80" s="32">
        <f t="shared" si="63"/>
        <v>0</v>
      </c>
      <c r="M80" s="12">
        <f aca="true" t="shared" si="71" ref="M80:X80">M81</f>
        <v>48075000</v>
      </c>
      <c r="N80" s="12">
        <f t="shared" si="71"/>
        <v>46973000</v>
      </c>
      <c r="O80" s="12">
        <f t="shared" si="71"/>
        <v>46904000</v>
      </c>
      <c r="P80" s="12">
        <f t="shared" si="71"/>
        <v>46664000</v>
      </c>
      <c r="Q80" s="12">
        <f t="shared" si="71"/>
        <v>44577000</v>
      </c>
      <c r="R80" s="12">
        <f t="shared" si="71"/>
        <v>46904000</v>
      </c>
      <c r="S80" s="12">
        <f t="shared" si="71"/>
        <v>46904000</v>
      </c>
      <c r="T80" s="14">
        <f t="shared" si="71"/>
        <v>46904000</v>
      </c>
      <c r="U80" s="14">
        <f t="shared" si="71"/>
        <v>46904000</v>
      </c>
      <c r="V80" s="14">
        <f t="shared" si="71"/>
        <v>46904000</v>
      </c>
      <c r="W80" s="14">
        <f t="shared" si="71"/>
        <v>46904000</v>
      </c>
      <c r="X80" s="14">
        <f t="shared" si="71"/>
        <v>46904000</v>
      </c>
      <c r="Y80" s="12">
        <f>Y81</f>
        <v>46664000</v>
      </c>
      <c r="Z80" s="12">
        <f t="shared" si="57"/>
        <v>0</v>
      </c>
      <c r="AA80" s="12">
        <f>AA81</f>
        <v>44577000</v>
      </c>
      <c r="AB80" s="32">
        <f t="shared" si="58"/>
        <v>0</v>
      </c>
      <c r="AC80" s="63">
        <f t="shared" si="55"/>
        <v>100</v>
      </c>
    </row>
    <row r="81" spans="1:29" ht="37.5" customHeight="1">
      <c r="A81" s="52" t="s">
        <v>169</v>
      </c>
      <c r="B81" s="28" t="s">
        <v>130</v>
      </c>
      <c r="C81" s="13">
        <v>37527000</v>
      </c>
      <c r="D81" s="13">
        <v>48075000</v>
      </c>
      <c r="E81" s="13">
        <v>46973000</v>
      </c>
      <c r="F81" s="13">
        <v>46520000</v>
      </c>
      <c r="G81" s="13">
        <v>48075000</v>
      </c>
      <c r="H81" s="13">
        <v>46973000</v>
      </c>
      <c r="I81" s="13">
        <v>46520000</v>
      </c>
      <c r="J81" s="12">
        <f t="shared" si="61"/>
        <v>0</v>
      </c>
      <c r="K81" s="32">
        <f t="shared" si="62"/>
        <v>0</v>
      </c>
      <c r="L81" s="32">
        <f t="shared" si="63"/>
        <v>0</v>
      </c>
      <c r="M81" s="13">
        <v>48075000</v>
      </c>
      <c r="N81" s="13">
        <v>46973000</v>
      </c>
      <c r="O81" s="13">
        <v>46904000</v>
      </c>
      <c r="P81" s="13">
        <v>46664000</v>
      </c>
      <c r="Q81" s="13">
        <v>44577000</v>
      </c>
      <c r="R81" s="13">
        <v>46904000</v>
      </c>
      <c r="S81" s="13">
        <v>46904000</v>
      </c>
      <c r="T81" s="15">
        <v>46904000</v>
      </c>
      <c r="U81" s="15">
        <v>46904000</v>
      </c>
      <c r="V81" s="15">
        <v>46904000</v>
      </c>
      <c r="W81" s="15">
        <v>46904000</v>
      </c>
      <c r="X81" s="15">
        <v>46904000</v>
      </c>
      <c r="Y81" s="13">
        <v>46664000</v>
      </c>
      <c r="Z81" s="12">
        <f t="shared" si="57"/>
        <v>0</v>
      </c>
      <c r="AA81" s="13">
        <v>44577000</v>
      </c>
      <c r="AB81" s="32">
        <f t="shared" si="58"/>
        <v>0</v>
      </c>
      <c r="AC81" s="63">
        <f t="shared" si="55"/>
        <v>100</v>
      </c>
    </row>
    <row r="82" spans="1:29" ht="37.5" customHeight="1">
      <c r="A82" s="52" t="s">
        <v>170</v>
      </c>
      <c r="B82" s="27" t="s">
        <v>131</v>
      </c>
      <c r="C82" s="21">
        <f aca="true" t="shared" si="72" ref="C82:I82">C83</f>
        <v>31952961.6</v>
      </c>
      <c r="D82" s="21">
        <f t="shared" si="72"/>
        <v>3531000</v>
      </c>
      <c r="E82" s="21">
        <f t="shared" si="72"/>
        <v>993000</v>
      </c>
      <c r="F82" s="21">
        <f t="shared" si="72"/>
        <v>717000</v>
      </c>
      <c r="G82" s="21">
        <f t="shared" si="72"/>
        <v>3531000</v>
      </c>
      <c r="H82" s="21">
        <f t="shared" si="72"/>
        <v>993000</v>
      </c>
      <c r="I82" s="21">
        <f t="shared" si="72"/>
        <v>717000</v>
      </c>
      <c r="J82" s="12">
        <f t="shared" si="61"/>
        <v>0</v>
      </c>
      <c r="K82" s="32">
        <f t="shared" si="62"/>
        <v>0</v>
      </c>
      <c r="L82" s="32">
        <f t="shared" si="63"/>
        <v>0</v>
      </c>
      <c r="M82" s="21">
        <f aca="true" t="shared" si="73" ref="M82:X82">M83</f>
        <v>13958750</v>
      </c>
      <c r="N82" s="21">
        <f t="shared" si="73"/>
        <v>993000</v>
      </c>
      <c r="O82" s="21">
        <f t="shared" si="73"/>
        <v>14876800</v>
      </c>
      <c r="P82" s="21">
        <f t="shared" si="73"/>
        <v>0</v>
      </c>
      <c r="Q82" s="21">
        <f t="shared" si="73"/>
        <v>0</v>
      </c>
      <c r="R82" s="21">
        <f t="shared" si="73"/>
        <v>14876800</v>
      </c>
      <c r="S82" s="21">
        <f t="shared" si="73"/>
        <v>14876800</v>
      </c>
      <c r="T82" s="18">
        <f t="shared" si="73"/>
        <v>14258992</v>
      </c>
      <c r="U82" s="18">
        <f t="shared" si="73"/>
        <v>19158992</v>
      </c>
      <c r="V82" s="18">
        <f t="shared" si="73"/>
        <v>14876800</v>
      </c>
      <c r="W82" s="18">
        <f t="shared" si="73"/>
        <v>27158992</v>
      </c>
      <c r="X82" s="18">
        <f t="shared" si="73"/>
        <v>27158992</v>
      </c>
      <c r="Y82" s="21">
        <f>Y83</f>
        <v>0</v>
      </c>
      <c r="Z82" s="12">
        <f t="shared" si="57"/>
        <v>0</v>
      </c>
      <c r="AA82" s="21">
        <f>AA83</f>
        <v>0</v>
      </c>
      <c r="AB82" s="32">
        <f t="shared" si="58"/>
        <v>0</v>
      </c>
      <c r="AC82" s="63">
        <f t="shared" si="55"/>
        <v>100</v>
      </c>
    </row>
    <row r="83" spans="1:29" ht="51" customHeight="1">
      <c r="A83" s="52" t="s">
        <v>171</v>
      </c>
      <c r="B83" s="28" t="s">
        <v>132</v>
      </c>
      <c r="C83" s="22">
        <v>31952961.6</v>
      </c>
      <c r="D83" s="22">
        <v>3531000</v>
      </c>
      <c r="E83" s="22">
        <v>993000</v>
      </c>
      <c r="F83" s="22">
        <v>717000</v>
      </c>
      <c r="G83" s="22">
        <v>3531000</v>
      </c>
      <c r="H83" s="22">
        <v>993000</v>
      </c>
      <c r="I83" s="22">
        <v>717000</v>
      </c>
      <c r="J83" s="12">
        <f t="shared" si="61"/>
        <v>0</v>
      </c>
      <c r="K83" s="32">
        <f t="shared" si="62"/>
        <v>0</v>
      </c>
      <c r="L83" s="32">
        <f t="shared" si="63"/>
        <v>0</v>
      </c>
      <c r="M83" s="22">
        <v>13958750</v>
      </c>
      <c r="N83" s="22">
        <v>993000</v>
      </c>
      <c r="O83" s="22">
        <v>14876800</v>
      </c>
      <c r="P83" s="22">
        <v>0</v>
      </c>
      <c r="Q83" s="22">
        <v>0</v>
      </c>
      <c r="R83" s="22">
        <v>14876800</v>
      </c>
      <c r="S83" s="22">
        <v>14876800</v>
      </c>
      <c r="T83" s="25">
        <v>14258992</v>
      </c>
      <c r="U83" s="25">
        <v>19158992</v>
      </c>
      <c r="V83" s="22">
        <v>14876800</v>
      </c>
      <c r="W83" s="25">
        <v>27158992</v>
      </c>
      <c r="X83" s="25">
        <v>27158992</v>
      </c>
      <c r="Y83" s="22">
        <v>0</v>
      </c>
      <c r="Z83" s="12">
        <f t="shared" si="57"/>
        <v>0</v>
      </c>
      <c r="AA83" s="22">
        <v>0</v>
      </c>
      <c r="AB83" s="32">
        <f t="shared" si="58"/>
        <v>0</v>
      </c>
      <c r="AC83" s="63">
        <f t="shared" si="55"/>
        <v>100</v>
      </c>
    </row>
    <row r="84" spans="1:29" ht="43.5" customHeight="1">
      <c r="A84" s="53" t="s">
        <v>159</v>
      </c>
      <c r="B84" s="33" t="s">
        <v>15</v>
      </c>
      <c r="C84" s="21"/>
      <c r="D84" s="21"/>
      <c r="E84" s="21"/>
      <c r="F84" s="21"/>
      <c r="G84" s="21" t="e">
        <f>#REF!+G95</f>
        <v>#REF!</v>
      </c>
      <c r="H84" s="21" t="e">
        <f>#REF!+H95</f>
        <v>#REF!</v>
      </c>
      <c r="I84" s="21" t="e">
        <f>#REF!+I95</f>
        <v>#REF!</v>
      </c>
      <c r="J84" s="21" t="e">
        <f>#REF!+J95</f>
        <v>#REF!</v>
      </c>
      <c r="K84" s="21" t="e">
        <f>#REF!+K95</f>
        <v>#REF!</v>
      </c>
      <c r="L84" s="21" t="e">
        <f>#REF!+L95</f>
        <v>#REF!</v>
      </c>
      <c r="M84" s="21" t="e">
        <f>#REF!+M95+#REF!+#REF!+#REF!</f>
        <v>#REF!</v>
      </c>
      <c r="N84" s="21" t="e">
        <f>#REF!+N95</f>
        <v>#REF!</v>
      </c>
      <c r="O84" s="42">
        <f>O95</f>
        <v>776880</v>
      </c>
      <c r="P84" s="42">
        <f>P95</f>
        <v>776880</v>
      </c>
      <c r="Q84" s="42">
        <f>Q95</f>
        <v>776880</v>
      </c>
      <c r="R84" s="42">
        <f>R95+R85</f>
        <v>2776880</v>
      </c>
      <c r="S84" s="42">
        <f>S95+S85+S89+S91+S93+S87</f>
        <v>24314323.78</v>
      </c>
      <c r="T84" s="18">
        <f>T95+T85+T89+T91+T93+T87</f>
        <v>27674323.78</v>
      </c>
      <c r="U84" s="18">
        <f>U95+U85+U89+U91+U93+U87</f>
        <v>31309682.7</v>
      </c>
      <c r="V84" s="18">
        <f>V95+V85+V89+V91+V93+V87</f>
        <v>776880</v>
      </c>
      <c r="W84" s="18">
        <f>W95+W85+W89+W91+W93+W87</f>
        <v>31449617.7</v>
      </c>
      <c r="X84" s="18">
        <f>X95+X85+X89+X91+X93+X87</f>
        <v>30386914.65</v>
      </c>
      <c r="Y84" s="42">
        <f>Y95+Y85</f>
        <v>4130380</v>
      </c>
      <c r="Z84" s="36">
        <f t="shared" si="57"/>
        <v>3353500</v>
      </c>
      <c r="AA84" s="42">
        <f>AA95+AA85</f>
        <v>3285154.55</v>
      </c>
      <c r="AB84" s="41">
        <f t="shared" si="58"/>
        <v>2508274.55</v>
      </c>
      <c r="AC84" s="63">
        <f t="shared" si="55"/>
        <v>96.62093491839171</v>
      </c>
    </row>
    <row r="85" spans="1:29" ht="51" customHeight="1">
      <c r="A85" s="53" t="s">
        <v>189</v>
      </c>
      <c r="B85" s="28" t="s">
        <v>191</v>
      </c>
      <c r="C85" s="22"/>
      <c r="D85" s="22"/>
      <c r="E85" s="22"/>
      <c r="F85" s="22"/>
      <c r="G85" s="22"/>
      <c r="H85" s="22"/>
      <c r="I85" s="22"/>
      <c r="J85" s="12"/>
      <c r="K85" s="32"/>
      <c r="L85" s="32"/>
      <c r="M85" s="22"/>
      <c r="N85" s="22"/>
      <c r="O85" s="40"/>
      <c r="P85" s="40"/>
      <c r="Q85" s="40"/>
      <c r="R85" s="40">
        <f aca="true" t="shared" si="74" ref="R85:Y85">R86</f>
        <v>2000000</v>
      </c>
      <c r="S85" s="40">
        <f t="shared" si="74"/>
        <v>2000000</v>
      </c>
      <c r="T85" s="25">
        <f t="shared" si="74"/>
        <v>2000000</v>
      </c>
      <c r="U85" s="25">
        <f t="shared" si="74"/>
        <v>1891450</v>
      </c>
      <c r="V85" s="25">
        <v>0</v>
      </c>
      <c r="W85" s="25">
        <f t="shared" si="74"/>
        <v>1891450</v>
      </c>
      <c r="X85" s="25">
        <f t="shared" si="74"/>
        <v>1891450</v>
      </c>
      <c r="Y85" s="40">
        <f t="shared" si="74"/>
        <v>3353500</v>
      </c>
      <c r="Z85" s="36">
        <f t="shared" si="57"/>
        <v>3353500</v>
      </c>
      <c r="AA85" s="40">
        <f>AA86</f>
        <v>2508274.55</v>
      </c>
      <c r="AB85" s="41">
        <f t="shared" si="58"/>
        <v>2508274.55</v>
      </c>
      <c r="AC85" s="63">
        <f t="shared" si="55"/>
        <v>100</v>
      </c>
    </row>
    <row r="86" spans="1:29" ht="51" customHeight="1">
      <c r="A86" s="53" t="s">
        <v>190</v>
      </c>
      <c r="B86" s="28" t="s">
        <v>192</v>
      </c>
      <c r="C86" s="22"/>
      <c r="D86" s="22"/>
      <c r="E86" s="22"/>
      <c r="F86" s="22"/>
      <c r="G86" s="22"/>
      <c r="H86" s="22"/>
      <c r="I86" s="22"/>
      <c r="J86" s="12"/>
      <c r="K86" s="32"/>
      <c r="L86" s="32"/>
      <c r="M86" s="22"/>
      <c r="N86" s="22"/>
      <c r="O86" s="40"/>
      <c r="P86" s="40"/>
      <c r="Q86" s="40"/>
      <c r="R86" s="40">
        <v>2000000</v>
      </c>
      <c r="S86" s="40">
        <v>2000000</v>
      </c>
      <c r="T86" s="25">
        <v>2000000</v>
      </c>
      <c r="U86" s="25">
        <v>1891450</v>
      </c>
      <c r="V86" s="25">
        <v>0</v>
      </c>
      <c r="W86" s="25">
        <v>1891450</v>
      </c>
      <c r="X86" s="25">
        <v>1891450</v>
      </c>
      <c r="Y86" s="40">
        <v>3353500</v>
      </c>
      <c r="Z86" s="36">
        <f t="shared" si="57"/>
        <v>3353500</v>
      </c>
      <c r="AA86" s="40">
        <v>2508274.55</v>
      </c>
      <c r="AB86" s="41">
        <f t="shared" si="58"/>
        <v>2508274.55</v>
      </c>
      <c r="AC86" s="63">
        <f t="shared" si="55"/>
        <v>100</v>
      </c>
    </row>
    <row r="87" spans="1:29" ht="72.75" customHeight="1">
      <c r="A87" s="52" t="s">
        <v>205</v>
      </c>
      <c r="B87" s="47" t="s">
        <v>206</v>
      </c>
      <c r="C87" s="22"/>
      <c r="D87" s="22"/>
      <c r="E87" s="22"/>
      <c r="F87" s="22"/>
      <c r="G87" s="22"/>
      <c r="H87" s="22"/>
      <c r="I87" s="22"/>
      <c r="J87" s="12"/>
      <c r="K87" s="32"/>
      <c r="L87" s="32"/>
      <c r="M87" s="22"/>
      <c r="N87" s="22"/>
      <c r="O87" s="40"/>
      <c r="P87" s="40"/>
      <c r="Q87" s="40"/>
      <c r="R87" s="40"/>
      <c r="S87" s="40">
        <f>S88</f>
        <v>300000</v>
      </c>
      <c r="T87" s="25">
        <f>T88</f>
        <v>300000</v>
      </c>
      <c r="U87" s="25">
        <f>U88</f>
        <v>300000</v>
      </c>
      <c r="V87" s="25">
        <v>0</v>
      </c>
      <c r="W87" s="25">
        <f>W88</f>
        <v>300000</v>
      </c>
      <c r="X87" s="25">
        <f>X88</f>
        <v>300000</v>
      </c>
      <c r="Y87" s="40"/>
      <c r="Z87" s="36"/>
      <c r="AA87" s="40"/>
      <c r="AB87" s="41"/>
      <c r="AC87" s="63">
        <f t="shared" si="55"/>
        <v>100</v>
      </c>
    </row>
    <row r="88" spans="1:29" ht="51" customHeight="1">
      <c r="A88" s="52" t="s">
        <v>204</v>
      </c>
      <c r="B88" s="47" t="s">
        <v>207</v>
      </c>
      <c r="C88" s="22"/>
      <c r="D88" s="22"/>
      <c r="E88" s="22"/>
      <c r="F88" s="22"/>
      <c r="G88" s="22"/>
      <c r="H88" s="22"/>
      <c r="I88" s="22"/>
      <c r="J88" s="12"/>
      <c r="K88" s="32"/>
      <c r="L88" s="32"/>
      <c r="M88" s="22"/>
      <c r="N88" s="22"/>
      <c r="O88" s="40"/>
      <c r="P88" s="40"/>
      <c r="Q88" s="40"/>
      <c r="R88" s="40"/>
      <c r="S88" s="40">
        <v>300000</v>
      </c>
      <c r="T88" s="25">
        <v>300000</v>
      </c>
      <c r="U88" s="25">
        <v>300000</v>
      </c>
      <c r="V88" s="25">
        <v>0</v>
      </c>
      <c r="W88" s="25">
        <v>300000</v>
      </c>
      <c r="X88" s="25">
        <v>300000</v>
      </c>
      <c r="Y88" s="40"/>
      <c r="Z88" s="36"/>
      <c r="AA88" s="40"/>
      <c r="AB88" s="41"/>
      <c r="AC88" s="63">
        <f t="shared" si="55"/>
        <v>100</v>
      </c>
    </row>
    <row r="89" spans="1:29" ht="63.75" customHeight="1">
      <c r="A89" s="52" t="s">
        <v>199</v>
      </c>
      <c r="B89" s="47" t="s">
        <v>210</v>
      </c>
      <c r="C89" s="22"/>
      <c r="D89" s="22"/>
      <c r="E89" s="22"/>
      <c r="F89" s="22"/>
      <c r="G89" s="22"/>
      <c r="H89" s="22"/>
      <c r="I89" s="22"/>
      <c r="J89" s="12"/>
      <c r="K89" s="32"/>
      <c r="L89" s="32"/>
      <c r="M89" s="22"/>
      <c r="N89" s="22"/>
      <c r="O89" s="40"/>
      <c r="P89" s="40"/>
      <c r="Q89" s="40"/>
      <c r="R89" s="40"/>
      <c r="S89" s="40">
        <f>S90</f>
        <v>10000326</v>
      </c>
      <c r="T89" s="25">
        <f>T90</f>
        <v>10000326</v>
      </c>
      <c r="U89" s="25">
        <f>U90</f>
        <v>10000326</v>
      </c>
      <c r="V89" s="25">
        <v>0</v>
      </c>
      <c r="W89" s="25">
        <f>W90</f>
        <v>10000326</v>
      </c>
      <c r="X89" s="25">
        <v>9883991.95</v>
      </c>
      <c r="Y89" s="40"/>
      <c r="Z89" s="36"/>
      <c r="AA89" s="40"/>
      <c r="AB89" s="41"/>
      <c r="AC89" s="63">
        <f t="shared" si="55"/>
        <v>98.83669742366398</v>
      </c>
    </row>
    <row r="90" spans="1:29" ht="72.75" customHeight="1">
      <c r="A90" s="52" t="s">
        <v>198</v>
      </c>
      <c r="B90" s="47" t="s">
        <v>211</v>
      </c>
      <c r="C90" s="22"/>
      <c r="D90" s="22"/>
      <c r="E90" s="22"/>
      <c r="F90" s="22"/>
      <c r="G90" s="22"/>
      <c r="H90" s="22"/>
      <c r="I90" s="22"/>
      <c r="J90" s="12"/>
      <c r="K90" s="32"/>
      <c r="L90" s="32"/>
      <c r="M90" s="22"/>
      <c r="N90" s="22"/>
      <c r="O90" s="40"/>
      <c r="P90" s="40"/>
      <c r="Q90" s="40"/>
      <c r="R90" s="40"/>
      <c r="S90" s="40">
        <v>10000326</v>
      </c>
      <c r="T90" s="25">
        <v>10000326</v>
      </c>
      <c r="U90" s="25">
        <v>10000326</v>
      </c>
      <c r="V90" s="25">
        <v>0</v>
      </c>
      <c r="W90" s="25">
        <v>10000326</v>
      </c>
      <c r="X90" s="25">
        <v>10000326</v>
      </c>
      <c r="Y90" s="40"/>
      <c r="Z90" s="36"/>
      <c r="AA90" s="40"/>
      <c r="AB90" s="41"/>
      <c r="AC90" s="63">
        <f t="shared" si="55"/>
        <v>100</v>
      </c>
    </row>
    <row r="91" spans="1:29" ht="37.5" customHeight="1">
      <c r="A91" s="52" t="s">
        <v>200</v>
      </c>
      <c r="B91" s="47" t="s">
        <v>208</v>
      </c>
      <c r="C91" s="22"/>
      <c r="D91" s="22"/>
      <c r="E91" s="22"/>
      <c r="F91" s="22"/>
      <c r="G91" s="22"/>
      <c r="H91" s="22"/>
      <c r="I91" s="22"/>
      <c r="J91" s="12"/>
      <c r="K91" s="32"/>
      <c r="L91" s="32"/>
      <c r="M91" s="22"/>
      <c r="N91" s="22"/>
      <c r="O91" s="40"/>
      <c r="P91" s="40"/>
      <c r="Q91" s="40"/>
      <c r="R91" s="40"/>
      <c r="S91" s="40">
        <f>S92</f>
        <v>3649440</v>
      </c>
      <c r="T91" s="25">
        <f>T92</f>
        <v>3649440</v>
      </c>
      <c r="U91" s="25">
        <f>U92</f>
        <v>3649440</v>
      </c>
      <c r="V91" s="25">
        <v>0</v>
      </c>
      <c r="W91" s="25">
        <f>W92</f>
        <v>3649440</v>
      </c>
      <c r="X91" s="25">
        <f>X92</f>
        <v>3649440</v>
      </c>
      <c r="Y91" s="40"/>
      <c r="Z91" s="36"/>
      <c r="AA91" s="40"/>
      <c r="AB91" s="41"/>
      <c r="AC91" s="63">
        <f t="shared" si="55"/>
        <v>100</v>
      </c>
    </row>
    <row r="92" spans="1:29" ht="36" customHeight="1">
      <c r="A92" s="52" t="s">
        <v>201</v>
      </c>
      <c r="B92" s="47" t="s">
        <v>209</v>
      </c>
      <c r="C92" s="22"/>
      <c r="D92" s="22"/>
      <c r="E92" s="22"/>
      <c r="F92" s="22"/>
      <c r="G92" s="22"/>
      <c r="H92" s="22"/>
      <c r="I92" s="22"/>
      <c r="J92" s="12"/>
      <c r="K92" s="32"/>
      <c r="L92" s="32"/>
      <c r="M92" s="22"/>
      <c r="N92" s="22"/>
      <c r="O92" s="40"/>
      <c r="P92" s="40"/>
      <c r="Q92" s="40"/>
      <c r="R92" s="40"/>
      <c r="S92" s="40">
        <v>3649440</v>
      </c>
      <c r="T92" s="25">
        <v>3649440</v>
      </c>
      <c r="U92" s="25">
        <v>3649440</v>
      </c>
      <c r="V92" s="25">
        <v>0</v>
      </c>
      <c r="W92" s="25">
        <v>3649440</v>
      </c>
      <c r="X92" s="25">
        <v>3649440</v>
      </c>
      <c r="Y92" s="40"/>
      <c r="Z92" s="36"/>
      <c r="AA92" s="40"/>
      <c r="AB92" s="41"/>
      <c r="AC92" s="63">
        <f t="shared" si="55"/>
        <v>100</v>
      </c>
    </row>
    <row r="93" spans="1:29" ht="25.5" customHeight="1">
      <c r="A93" s="52" t="s">
        <v>202</v>
      </c>
      <c r="B93" s="47" t="s">
        <v>212</v>
      </c>
      <c r="C93" s="22"/>
      <c r="D93" s="22"/>
      <c r="E93" s="22"/>
      <c r="F93" s="22"/>
      <c r="G93" s="22"/>
      <c r="H93" s="22"/>
      <c r="I93" s="22"/>
      <c r="J93" s="12"/>
      <c r="K93" s="32"/>
      <c r="L93" s="32"/>
      <c r="M93" s="22"/>
      <c r="N93" s="22"/>
      <c r="O93" s="40"/>
      <c r="P93" s="40"/>
      <c r="Q93" s="40"/>
      <c r="R93" s="40"/>
      <c r="S93" s="40">
        <f>S94</f>
        <v>186558</v>
      </c>
      <c r="T93" s="25">
        <f>T94</f>
        <v>186558</v>
      </c>
      <c r="U93" s="25">
        <f>U94</f>
        <v>186558</v>
      </c>
      <c r="V93" s="25">
        <v>0</v>
      </c>
      <c r="W93" s="25">
        <f>W94</f>
        <v>186558</v>
      </c>
      <c r="X93" s="25">
        <f>X94</f>
        <v>186558</v>
      </c>
      <c r="Y93" s="40"/>
      <c r="Z93" s="36"/>
      <c r="AA93" s="40"/>
      <c r="AB93" s="41"/>
      <c r="AC93" s="63">
        <f t="shared" si="55"/>
        <v>100</v>
      </c>
    </row>
    <row r="94" spans="1:29" ht="26.25" customHeight="1">
      <c r="A94" s="52" t="s">
        <v>203</v>
      </c>
      <c r="B94" s="47" t="s">
        <v>213</v>
      </c>
      <c r="C94" s="22"/>
      <c r="D94" s="22"/>
      <c r="E94" s="22"/>
      <c r="F94" s="22"/>
      <c r="G94" s="22"/>
      <c r="H94" s="22"/>
      <c r="I94" s="22"/>
      <c r="J94" s="12"/>
      <c r="K94" s="32"/>
      <c r="L94" s="32"/>
      <c r="M94" s="22"/>
      <c r="N94" s="22"/>
      <c r="O94" s="40"/>
      <c r="P94" s="40"/>
      <c r="Q94" s="40"/>
      <c r="R94" s="40"/>
      <c r="S94" s="40">
        <v>186558</v>
      </c>
      <c r="T94" s="25">
        <v>186558</v>
      </c>
      <c r="U94" s="25">
        <v>186558</v>
      </c>
      <c r="V94" s="25">
        <v>0</v>
      </c>
      <c r="W94" s="25">
        <v>186558</v>
      </c>
      <c r="X94" s="25">
        <v>186558</v>
      </c>
      <c r="Y94" s="40"/>
      <c r="Z94" s="36"/>
      <c r="AA94" s="40"/>
      <c r="AB94" s="41"/>
      <c r="AC94" s="63">
        <f t="shared" si="55"/>
        <v>100</v>
      </c>
    </row>
    <row r="95" spans="1:29" ht="18.75" customHeight="1">
      <c r="A95" s="52" t="s">
        <v>172</v>
      </c>
      <c r="B95" s="27" t="s">
        <v>133</v>
      </c>
      <c r="C95" s="22">
        <f aca="true" t="shared" si="75" ref="C95:I95">C96</f>
        <v>747000</v>
      </c>
      <c r="D95" s="21">
        <f t="shared" si="75"/>
        <v>776880</v>
      </c>
      <c r="E95" s="21">
        <f t="shared" si="75"/>
        <v>776880</v>
      </c>
      <c r="F95" s="21">
        <f t="shared" si="75"/>
        <v>776880</v>
      </c>
      <c r="G95" s="21">
        <f t="shared" si="75"/>
        <v>776880</v>
      </c>
      <c r="H95" s="21">
        <f t="shared" si="75"/>
        <v>776880</v>
      </c>
      <c r="I95" s="21">
        <f t="shared" si="75"/>
        <v>776880</v>
      </c>
      <c r="J95" s="12">
        <f t="shared" si="61"/>
        <v>0</v>
      </c>
      <c r="K95" s="32">
        <f t="shared" si="62"/>
        <v>0</v>
      </c>
      <c r="L95" s="32">
        <f t="shared" si="63"/>
        <v>0</v>
      </c>
      <c r="M95" s="21" t="e">
        <f>M96+#REF!</f>
        <v>#REF!</v>
      </c>
      <c r="N95" s="21">
        <f>N96</f>
        <v>776880</v>
      </c>
      <c r="O95" s="42">
        <f aca="true" t="shared" si="76" ref="O95:AA96">O96</f>
        <v>776880</v>
      </c>
      <c r="P95" s="42">
        <f t="shared" si="76"/>
        <v>776880</v>
      </c>
      <c r="Q95" s="42">
        <f t="shared" si="76"/>
        <v>776880</v>
      </c>
      <c r="R95" s="42">
        <f t="shared" si="76"/>
        <v>776880</v>
      </c>
      <c r="S95" s="42">
        <f t="shared" si="76"/>
        <v>8177999.78</v>
      </c>
      <c r="T95" s="18">
        <f t="shared" si="76"/>
        <v>11537999.780000001</v>
      </c>
      <c r="U95" s="18">
        <f t="shared" si="76"/>
        <v>15281908.7</v>
      </c>
      <c r="V95" s="18">
        <f t="shared" si="76"/>
        <v>776880</v>
      </c>
      <c r="W95" s="18">
        <f t="shared" si="76"/>
        <v>15421843.7</v>
      </c>
      <c r="X95" s="18">
        <f t="shared" si="76"/>
        <v>14475474.7</v>
      </c>
      <c r="Y95" s="42">
        <f t="shared" si="76"/>
        <v>776880</v>
      </c>
      <c r="Z95" s="36">
        <f t="shared" si="57"/>
        <v>0</v>
      </c>
      <c r="AA95" s="42">
        <f t="shared" si="76"/>
        <v>776880</v>
      </c>
      <c r="AB95" s="41">
        <f t="shared" si="58"/>
        <v>0</v>
      </c>
      <c r="AC95" s="63">
        <f t="shared" si="55"/>
        <v>93.86345096987334</v>
      </c>
    </row>
    <row r="96" spans="1:29" ht="33" customHeight="1">
      <c r="A96" s="52" t="s">
        <v>173</v>
      </c>
      <c r="B96" s="27" t="s">
        <v>127</v>
      </c>
      <c r="C96" s="21">
        <f aca="true" t="shared" si="77" ref="C96:I96">C97</f>
        <v>747000</v>
      </c>
      <c r="D96" s="21">
        <f t="shared" si="77"/>
        <v>776880</v>
      </c>
      <c r="E96" s="21">
        <f t="shared" si="77"/>
        <v>776880</v>
      </c>
      <c r="F96" s="21">
        <f t="shared" si="77"/>
        <v>776880</v>
      </c>
      <c r="G96" s="21">
        <f t="shared" si="77"/>
        <v>776880</v>
      </c>
      <c r="H96" s="21">
        <f t="shared" si="77"/>
        <v>776880</v>
      </c>
      <c r="I96" s="21">
        <f t="shared" si="77"/>
        <v>776880</v>
      </c>
      <c r="J96" s="12">
        <f t="shared" si="61"/>
        <v>0</v>
      </c>
      <c r="K96" s="45">
        <f t="shared" si="62"/>
        <v>0</v>
      </c>
      <c r="L96" s="45">
        <f t="shared" si="63"/>
        <v>0</v>
      </c>
      <c r="M96" s="21">
        <f>M97</f>
        <v>776880</v>
      </c>
      <c r="N96" s="21">
        <f>N97</f>
        <v>776880</v>
      </c>
      <c r="O96" s="42">
        <f t="shared" si="76"/>
        <v>776880</v>
      </c>
      <c r="P96" s="42">
        <f t="shared" si="76"/>
        <v>776880</v>
      </c>
      <c r="Q96" s="42">
        <f t="shared" si="76"/>
        <v>776880</v>
      </c>
      <c r="R96" s="42">
        <f t="shared" si="76"/>
        <v>776880</v>
      </c>
      <c r="S96" s="42">
        <f>S97+S98+S99</f>
        <v>8177999.78</v>
      </c>
      <c r="T96" s="18">
        <f>T97+T98+T99+T100</f>
        <v>11537999.780000001</v>
      </c>
      <c r="U96" s="18">
        <f>U97+U98+U99+U100+U101</f>
        <v>15281908.7</v>
      </c>
      <c r="V96" s="18">
        <f>V97+V98+V99+V100+V101</f>
        <v>776880</v>
      </c>
      <c r="W96" s="18">
        <f>W97+W98+W99+W100+W101</f>
        <v>15421843.7</v>
      </c>
      <c r="X96" s="18">
        <f>X97+X98+X99+X100+X101</f>
        <v>14475474.7</v>
      </c>
      <c r="Y96" s="40">
        <f t="shared" si="76"/>
        <v>776880</v>
      </c>
      <c r="Z96" s="36">
        <f t="shared" si="57"/>
        <v>0</v>
      </c>
      <c r="AA96" s="40">
        <f t="shared" si="76"/>
        <v>776880</v>
      </c>
      <c r="AB96" s="41">
        <f t="shared" si="58"/>
        <v>0</v>
      </c>
      <c r="AC96" s="63">
        <f t="shared" si="55"/>
        <v>93.86345096987334</v>
      </c>
    </row>
    <row r="97" spans="1:29" ht="27.75" customHeight="1">
      <c r="A97" s="52" t="s">
        <v>173</v>
      </c>
      <c r="B97" s="20" t="s">
        <v>128</v>
      </c>
      <c r="C97" s="22">
        <v>747000</v>
      </c>
      <c r="D97" s="22">
        <v>776880</v>
      </c>
      <c r="E97" s="22">
        <v>776880</v>
      </c>
      <c r="F97" s="22">
        <v>776880</v>
      </c>
      <c r="G97" s="22">
        <v>776880</v>
      </c>
      <c r="H97" s="22">
        <v>776880</v>
      </c>
      <c r="I97" s="22">
        <v>776880</v>
      </c>
      <c r="J97" s="12">
        <f t="shared" si="61"/>
        <v>0</v>
      </c>
      <c r="K97" s="32">
        <f t="shared" si="62"/>
        <v>0</v>
      </c>
      <c r="L97" s="32">
        <f t="shared" si="63"/>
        <v>0</v>
      </c>
      <c r="M97" s="22">
        <v>776880</v>
      </c>
      <c r="N97" s="22">
        <v>776880</v>
      </c>
      <c r="O97" s="22">
        <v>776880</v>
      </c>
      <c r="P97" s="22">
        <v>776880</v>
      </c>
      <c r="Q97" s="22">
        <v>776880</v>
      </c>
      <c r="R97" s="22">
        <v>776880</v>
      </c>
      <c r="S97" s="22">
        <v>776880</v>
      </c>
      <c r="T97" s="25">
        <v>776880</v>
      </c>
      <c r="U97" s="25">
        <v>776880</v>
      </c>
      <c r="V97" s="25">
        <v>776880</v>
      </c>
      <c r="W97" s="25">
        <v>776880</v>
      </c>
      <c r="X97" s="25">
        <v>776880</v>
      </c>
      <c r="Y97" s="22">
        <v>776880</v>
      </c>
      <c r="Z97" s="12">
        <f t="shared" si="57"/>
        <v>0</v>
      </c>
      <c r="AA97" s="22">
        <v>776880</v>
      </c>
      <c r="AB97" s="32">
        <f t="shared" si="58"/>
        <v>0</v>
      </c>
      <c r="AC97" s="63">
        <f t="shared" si="55"/>
        <v>100</v>
      </c>
    </row>
    <row r="98" spans="1:29" ht="27.75" customHeight="1">
      <c r="A98" s="52" t="s">
        <v>173</v>
      </c>
      <c r="B98" s="20" t="s">
        <v>214</v>
      </c>
      <c r="C98" s="22"/>
      <c r="D98" s="22"/>
      <c r="E98" s="22"/>
      <c r="F98" s="22"/>
      <c r="G98" s="22"/>
      <c r="H98" s="22"/>
      <c r="I98" s="22"/>
      <c r="J98" s="12"/>
      <c r="K98" s="32"/>
      <c r="L98" s="32"/>
      <c r="M98" s="22"/>
      <c r="N98" s="22"/>
      <c r="O98" s="22"/>
      <c r="P98" s="22"/>
      <c r="Q98" s="22"/>
      <c r="R98" s="22"/>
      <c r="S98" s="22">
        <v>7249220.78</v>
      </c>
      <c r="T98" s="25">
        <v>7249220.78</v>
      </c>
      <c r="U98" s="25">
        <v>10955129.7</v>
      </c>
      <c r="V98" s="25">
        <v>0</v>
      </c>
      <c r="W98" s="25">
        <v>10955129.7</v>
      </c>
      <c r="X98" s="25">
        <v>10008760.7</v>
      </c>
      <c r="Y98" s="22"/>
      <c r="Z98" s="12"/>
      <c r="AA98" s="22"/>
      <c r="AB98" s="32"/>
      <c r="AC98" s="63">
        <f t="shared" si="55"/>
        <v>91.36140761528364</v>
      </c>
    </row>
    <row r="99" spans="1:29" ht="27.75" customHeight="1">
      <c r="A99" s="52" t="s">
        <v>173</v>
      </c>
      <c r="B99" s="20" t="s">
        <v>215</v>
      </c>
      <c r="C99" s="22"/>
      <c r="D99" s="22"/>
      <c r="E99" s="22"/>
      <c r="F99" s="22"/>
      <c r="G99" s="22"/>
      <c r="H99" s="22"/>
      <c r="I99" s="22"/>
      <c r="J99" s="12"/>
      <c r="K99" s="32"/>
      <c r="L99" s="32"/>
      <c r="M99" s="22"/>
      <c r="N99" s="22"/>
      <c r="O99" s="22"/>
      <c r="P99" s="22"/>
      <c r="Q99" s="22"/>
      <c r="R99" s="22"/>
      <c r="S99" s="22">
        <v>151899</v>
      </c>
      <c r="T99" s="25">
        <v>151899</v>
      </c>
      <c r="U99" s="25">
        <v>184199</v>
      </c>
      <c r="V99" s="25">
        <v>0</v>
      </c>
      <c r="W99" s="25">
        <v>184199</v>
      </c>
      <c r="X99" s="25">
        <v>184199</v>
      </c>
      <c r="Y99" s="22"/>
      <c r="Z99" s="12"/>
      <c r="AA99" s="22"/>
      <c r="AB99" s="32"/>
      <c r="AC99" s="63">
        <f t="shared" si="55"/>
        <v>100</v>
      </c>
    </row>
    <row r="100" spans="1:29" ht="63.75" customHeight="1">
      <c r="A100" s="52" t="s">
        <v>173</v>
      </c>
      <c r="B100" s="20" t="s">
        <v>222</v>
      </c>
      <c r="C100" s="22"/>
      <c r="D100" s="22"/>
      <c r="E100" s="22"/>
      <c r="F100" s="22"/>
      <c r="G100" s="22"/>
      <c r="H100" s="22"/>
      <c r="I100" s="22"/>
      <c r="J100" s="12"/>
      <c r="K100" s="32"/>
      <c r="L100" s="32"/>
      <c r="M100" s="22"/>
      <c r="N100" s="22"/>
      <c r="O100" s="22"/>
      <c r="P100" s="22"/>
      <c r="Q100" s="22"/>
      <c r="R100" s="22"/>
      <c r="S100" s="22"/>
      <c r="T100" s="25">
        <v>3360000</v>
      </c>
      <c r="U100" s="25">
        <v>3360000</v>
      </c>
      <c r="V100" s="25">
        <v>0</v>
      </c>
      <c r="W100" s="25">
        <v>3360000</v>
      </c>
      <c r="X100" s="25">
        <v>3360000</v>
      </c>
      <c r="Y100" s="22"/>
      <c r="Z100" s="12"/>
      <c r="AA100" s="22"/>
      <c r="AB100" s="32"/>
      <c r="AC100" s="63">
        <f t="shared" si="55"/>
        <v>100</v>
      </c>
    </row>
    <row r="101" spans="1:29" ht="25.5">
      <c r="A101" s="52" t="s">
        <v>173</v>
      </c>
      <c r="B101" s="20" t="s">
        <v>224</v>
      </c>
      <c r="C101" s="22"/>
      <c r="D101" s="22"/>
      <c r="E101" s="22"/>
      <c r="F101" s="22"/>
      <c r="G101" s="22"/>
      <c r="H101" s="22"/>
      <c r="I101" s="22"/>
      <c r="J101" s="12"/>
      <c r="K101" s="32"/>
      <c r="L101" s="32"/>
      <c r="M101" s="22"/>
      <c r="N101" s="22"/>
      <c r="O101" s="22"/>
      <c r="P101" s="22"/>
      <c r="Q101" s="22"/>
      <c r="R101" s="22"/>
      <c r="S101" s="22"/>
      <c r="T101" s="25"/>
      <c r="U101" s="25">
        <v>5700</v>
      </c>
      <c r="V101" s="25">
        <v>0</v>
      </c>
      <c r="W101" s="25">
        <v>145635</v>
      </c>
      <c r="X101" s="25">
        <v>145635</v>
      </c>
      <c r="Y101" s="22"/>
      <c r="Z101" s="12"/>
      <c r="AA101" s="22"/>
      <c r="AB101" s="32"/>
      <c r="AC101" s="63">
        <f t="shared" si="55"/>
        <v>100</v>
      </c>
    </row>
    <row r="102" spans="1:29" ht="28.5" customHeight="1">
      <c r="A102" s="52" t="s">
        <v>174</v>
      </c>
      <c r="B102" s="27" t="s">
        <v>134</v>
      </c>
      <c r="C102" s="21">
        <f>C103+C107+C109+C122+C123</f>
        <v>172105657.83</v>
      </c>
      <c r="D102" s="21">
        <f aca="true" t="shared" si="78" ref="D102:I102">D103+D107+D109+D122+D123+D105</f>
        <v>180507406.27</v>
      </c>
      <c r="E102" s="21">
        <f t="shared" si="78"/>
        <v>184472472.75</v>
      </c>
      <c r="F102" s="21">
        <f t="shared" si="78"/>
        <v>185090613.15</v>
      </c>
      <c r="G102" s="21">
        <f t="shared" si="78"/>
        <v>180507406.27</v>
      </c>
      <c r="H102" s="21">
        <f t="shared" si="78"/>
        <v>184472472.75</v>
      </c>
      <c r="I102" s="21">
        <f t="shared" si="78"/>
        <v>185090613.15</v>
      </c>
      <c r="J102" s="12">
        <f t="shared" si="61"/>
        <v>0</v>
      </c>
      <c r="K102" s="32">
        <f t="shared" si="62"/>
        <v>0</v>
      </c>
      <c r="L102" s="32">
        <f t="shared" si="63"/>
        <v>0</v>
      </c>
      <c r="M102" s="21">
        <f aca="true" t="shared" si="79" ref="M102:R102">M103+M107+M109+M122+M123+M105</f>
        <v>180507406.27</v>
      </c>
      <c r="N102" s="21">
        <f t="shared" si="79"/>
        <v>184472472.75</v>
      </c>
      <c r="O102" s="21">
        <f t="shared" si="79"/>
        <v>187226087.12</v>
      </c>
      <c r="P102" s="21">
        <f t="shared" si="79"/>
        <v>184176165.19</v>
      </c>
      <c r="Q102" s="21">
        <f t="shared" si="79"/>
        <v>188822997.03</v>
      </c>
      <c r="R102" s="21">
        <f t="shared" si="79"/>
        <v>187226087.12</v>
      </c>
      <c r="S102" s="21">
        <f aca="true" t="shared" si="80" ref="S102:Y102">S103+S107+S109+S122+S123+S105</f>
        <v>187229447.12</v>
      </c>
      <c r="T102" s="18">
        <f t="shared" si="80"/>
        <v>187229447.12</v>
      </c>
      <c r="U102" s="18">
        <f t="shared" si="80"/>
        <v>187192206.58</v>
      </c>
      <c r="V102" s="18">
        <f t="shared" si="80"/>
        <v>187226087.12</v>
      </c>
      <c r="W102" s="18">
        <f t="shared" si="80"/>
        <v>186345110.12</v>
      </c>
      <c r="X102" s="18">
        <f t="shared" si="80"/>
        <v>179728719.47</v>
      </c>
      <c r="Y102" s="21">
        <f t="shared" si="80"/>
        <v>184176165.19</v>
      </c>
      <c r="Z102" s="12">
        <f t="shared" si="57"/>
        <v>0</v>
      </c>
      <c r="AA102" s="21">
        <f>AA103+AA107+AA109+AA122+AA123+AA105</f>
        <v>188822997.03</v>
      </c>
      <c r="AB102" s="32">
        <f t="shared" si="58"/>
        <v>0</v>
      </c>
      <c r="AC102" s="63">
        <f t="shared" si="55"/>
        <v>96.4493886393159</v>
      </c>
    </row>
    <row r="103" spans="1:29" ht="37.5" customHeight="1">
      <c r="A103" s="52" t="s">
        <v>183</v>
      </c>
      <c r="B103" s="28" t="s">
        <v>135</v>
      </c>
      <c r="C103" s="22">
        <f aca="true" t="shared" si="81" ref="C103:I103">C104</f>
        <v>503686</v>
      </c>
      <c r="D103" s="22">
        <f t="shared" si="81"/>
        <v>543991</v>
      </c>
      <c r="E103" s="22">
        <f t="shared" si="81"/>
        <v>549764</v>
      </c>
      <c r="F103" s="22">
        <f t="shared" si="81"/>
        <v>569527</v>
      </c>
      <c r="G103" s="22">
        <f t="shared" si="81"/>
        <v>543991</v>
      </c>
      <c r="H103" s="22">
        <f t="shared" si="81"/>
        <v>549764</v>
      </c>
      <c r="I103" s="22">
        <f t="shared" si="81"/>
        <v>569527</v>
      </c>
      <c r="J103" s="12">
        <f t="shared" si="61"/>
        <v>0</v>
      </c>
      <c r="K103" s="32">
        <f t="shared" si="62"/>
        <v>0</v>
      </c>
      <c r="L103" s="32">
        <f t="shared" si="63"/>
        <v>0</v>
      </c>
      <c r="M103" s="22">
        <f aca="true" t="shared" si="82" ref="M103:X103">M104</f>
        <v>543991</v>
      </c>
      <c r="N103" s="22">
        <f t="shared" si="82"/>
        <v>549764</v>
      </c>
      <c r="O103" s="22">
        <f t="shared" si="82"/>
        <v>674093</v>
      </c>
      <c r="P103" s="22">
        <f t="shared" si="82"/>
        <v>674093</v>
      </c>
      <c r="Q103" s="22">
        <f t="shared" si="82"/>
        <v>674093</v>
      </c>
      <c r="R103" s="22">
        <f t="shared" si="82"/>
        <v>674093</v>
      </c>
      <c r="S103" s="22">
        <f t="shared" si="82"/>
        <v>674093</v>
      </c>
      <c r="T103" s="25">
        <f t="shared" si="82"/>
        <v>674093</v>
      </c>
      <c r="U103" s="25">
        <f t="shared" si="82"/>
        <v>674093</v>
      </c>
      <c r="V103" s="22">
        <f>V104</f>
        <v>674093</v>
      </c>
      <c r="W103" s="25">
        <f t="shared" si="82"/>
        <v>674093</v>
      </c>
      <c r="X103" s="25">
        <f t="shared" si="82"/>
        <v>674093</v>
      </c>
      <c r="Y103" s="22">
        <f>Y104</f>
        <v>674093</v>
      </c>
      <c r="Z103" s="12">
        <f t="shared" si="57"/>
        <v>0</v>
      </c>
      <c r="AA103" s="22">
        <f>AA104</f>
        <v>674093</v>
      </c>
      <c r="AB103" s="32">
        <f t="shared" si="58"/>
        <v>0</v>
      </c>
      <c r="AC103" s="63">
        <f t="shared" si="55"/>
        <v>100</v>
      </c>
    </row>
    <row r="104" spans="1:29" ht="49.5" customHeight="1">
      <c r="A104" s="52" t="s">
        <v>175</v>
      </c>
      <c r="B104" s="28" t="s">
        <v>136</v>
      </c>
      <c r="C104" s="22">
        <v>503686</v>
      </c>
      <c r="D104" s="22">
        <v>543991</v>
      </c>
      <c r="E104" s="22">
        <v>549764</v>
      </c>
      <c r="F104" s="22">
        <v>569527</v>
      </c>
      <c r="G104" s="22">
        <v>543991</v>
      </c>
      <c r="H104" s="22">
        <v>549764</v>
      </c>
      <c r="I104" s="22">
        <v>569527</v>
      </c>
      <c r="J104" s="12">
        <f t="shared" si="61"/>
        <v>0</v>
      </c>
      <c r="K104" s="32">
        <f t="shared" si="62"/>
        <v>0</v>
      </c>
      <c r="L104" s="32">
        <f t="shared" si="63"/>
        <v>0</v>
      </c>
      <c r="M104" s="22">
        <v>543991</v>
      </c>
      <c r="N104" s="22">
        <v>549764</v>
      </c>
      <c r="O104" s="22">
        <v>674093</v>
      </c>
      <c r="P104" s="22">
        <v>674093</v>
      </c>
      <c r="Q104" s="22">
        <v>674093</v>
      </c>
      <c r="R104" s="22">
        <v>674093</v>
      </c>
      <c r="S104" s="22">
        <v>674093</v>
      </c>
      <c r="T104" s="25">
        <v>674093</v>
      </c>
      <c r="U104" s="25">
        <v>674093</v>
      </c>
      <c r="V104" s="22">
        <v>674093</v>
      </c>
      <c r="W104" s="25">
        <v>674093</v>
      </c>
      <c r="X104" s="25">
        <v>674093</v>
      </c>
      <c r="Y104" s="22">
        <v>674093</v>
      </c>
      <c r="Z104" s="12">
        <f t="shared" si="57"/>
        <v>0</v>
      </c>
      <c r="AA104" s="22">
        <v>674093</v>
      </c>
      <c r="AB104" s="32">
        <f t="shared" si="58"/>
        <v>0</v>
      </c>
      <c r="AC104" s="63">
        <f t="shared" si="55"/>
        <v>100</v>
      </c>
    </row>
    <row r="105" spans="1:29" ht="79.5" customHeight="1">
      <c r="A105" s="52" t="s">
        <v>176</v>
      </c>
      <c r="B105" s="28" t="s">
        <v>150</v>
      </c>
      <c r="C105" s="22"/>
      <c r="D105" s="22">
        <f aca="true" t="shared" si="83" ref="D105:I105">D106</f>
        <v>58712</v>
      </c>
      <c r="E105" s="22">
        <f t="shared" si="83"/>
        <v>802</v>
      </c>
      <c r="F105" s="22">
        <f t="shared" si="83"/>
        <v>2084</v>
      </c>
      <c r="G105" s="22">
        <f t="shared" si="83"/>
        <v>58712</v>
      </c>
      <c r="H105" s="22">
        <f t="shared" si="83"/>
        <v>802</v>
      </c>
      <c r="I105" s="22">
        <f t="shared" si="83"/>
        <v>2084</v>
      </c>
      <c r="J105" s="12">
        <f t="shared" si="61"/>
        <v>0</v>
      </c>
      <c r="K105" s="32">
        <f t="shared" si="62"/>
        <v>0</v>
      </c>
      <c r="L105" s="32">
        <f t="shared" si="63"/>
        <v>0</v>
      </c>
      <c r="M105" s="22">
        <f aca="true" t="shared" si="84" ref="M105:X105">M106</f>
        <v>58712</v>
      </c>
      <c r="N105" s="22">
        <f t="shared" si="84"/>
        <v>802</v>
      </c>
      <c r="O105" s="22">
        <f t="shared" si="84"/>
        <v>9960</v>
      </c>
      <c r="P105" s="22">
        <f t="shared" si="84"/>
        <v>9960</v>
      </c>
      <c r="Q105" s="22">
        <f t="shared" si="84"/>
        <v>9960</v>
      </c>
      <c r="R105" s="22">
        <f t="shared" si="84"/>
        <v>9960</v>
      </c>
      <c r="S105" s="22">
        <f t="shared" si="84"/>
        <v>9960</v>
      </c>
      <c r="T105" s="25">
        <f t="shared" si="84"/>
        <v>9960</v>
      </c>
      <c r="U105" s="25">
        <f t="shared" si="84"/>
        <v>9960</v>
      </c>
      <c r="V105" s="22">
        <f>V106</f>
        <v>9960</v>
      </c>
      <c r="W105" s="25">
        <f t="shared" si="84"/>
        <v>9960</v>
      </c>
      <c r="X105" s="25">
        <f t="shared" si="84"/>
        <v>9960</v>
      </c>
      <c r="Y105" s="22">
        <f>Y106</f>
        <v>9960</v>
      </c>
      <c r="Z105" s="12">
        <f t="shared" si="57"/>
        <v>0</v>
      </c>
      <c r="AA105" s="22">
        <f>AA106</f>
        <v>9960</v>
      </c>
      <c r="AB105" s="32">
        <f t="shared" si="58"/>
        <v>0</v>
      </c>
      <c r="AC105" s="63">
        <f t="shared" si="55"/>
        <v>100</v>
      </c>
    </row>
    <row r="106" spans="1:29" ht="78.75" customHeight="1">
      <c r="A106" s="52" t="s">
        <v>177</v>
      </c>
      <c r="B106" s="28" t="s">
        <v>149</v>
      </c>
      <c r="C106" s="22"/>
      <c r="D106" s="22">
        <v>58712</v>
      </c>
      <c r="E106" s="22">
        <v>802</v>
      </c>
      <c r="F106" s="22">
        <v>2084</v>
      </c>
      <c r="G106" s="22">
        <v>58712</v>
      </c>
      <c r="H106" s="22">
        <v>802</v>
      </c>
      <c r="I106" s="22">
        <v>2084</v>
      </c>
      <c r="J106" s="12">
        <f t="shared" si="61"/>
        <v>0</v>
      </c>
      <c r="K106" s="32">
        <f t="shared" si="62"/>
        <v>0</v>
      </c>
      <c r="L106" s="32">
        <f t="shared" si="63"/>
        <v>0</v>
      </c>
      <c r="M106" s="22">
        <v>58712</v>
      </c>
      <c r="N106" s="22">
        <v>802</v>
      </c>
      <c r="O106" s="22">
        <v>9960</v>
      </c>
      <c r="P106" s="22">
        <v>9960</v>
      </c>
      <c r="Q106" s="22">
        <v>9960</v>
      </c>
      <c r="R106" s="22">
        <v>9960</v>
      </c>
      <c r="S106" s="22">
        <v>9960</v>
      </c>
      <c r="T106" s="25">
        <v>9960</v>
      </c>
      <c r="U106" s="25">
        <v>9960</v>
      </c>
      <c r="V106" s="22">
        <v>9960</v>
      </c>
      <c r="W106" s="25">
        <v>9960</v>
      </c>
      <c r="X106" s="25">
        <v>9960</v>
      </c>
      <c r="Y106" s="22">
        <v>9960</v>
      </c>
      <c r="Z106" s="12">
        <f t="shared" si="57"/>
        <v>0</v>
      </c>
      <c r="AA106" s="22">
        <v>9960</v>
      </c>
      <c r="AB106" s="32">
        <f t="shared" si="58"/>
        <v>0</v>
      </c>
      <c r="AC106" s="63">
        <f t="shared" si="55"/>
        <v>100</v>
      </c>
    </row>
    <row r="107" spans="1:29" ht="49.5" customHeight="1">
      <c r="A107" s="52" t="s">
        <v>178</v>
      </c>
      <c r="B107" s="28" t="s">
        <v>137</v>
      </c>
      <c r="C107" s="13">
        <f aca="true" t="shared" si="85" ref="C107:I107">C108</f>
        <v>261605.28</v>
      </c>
      <c r="D107" s="13">
        <f t="shared" si="85"/>
        <v>299510.72</v>
      </c>
      <c r="E107" s="13">
        <f t="shared" si="85"/>
        <v>176505.2</v>
      </c>
      <c r="F107" s="13">
        <f t="shared" si="85"/>
        <v>465100.6</v>
      </c>
      <c r="G107" s="13">
        <f t="shared" si="85"/>
        <v>299510.72</v>
      </c>
      <c r="H107" s="13">
        <f t="shared" si="85"/>
        <v>176505.2</v>
      </c>
      <c r="I107" s="13">
        <f t="shared" si="85"/>
        <v>465100.6</v>
      </c>
      <c r="J107" s="12">
        <f t="shared" si="61"/>
        <v>0</v>
      </c>
      <c r="K107" s="32">
        <f t="shared" si="62"/>
        <v>0</v>
      </c>
      <c r="L107" s="32">
        <f t="shared" si="63"/>
        <v>0</v>
      </c>
      <c r="M107" s="13">
        <f aca="true" t="shared" si="86" ref="M107:X107">M108</f>
        <v>299510.72</v>
      </c>
      <c r="N107" s="13">
        <f t="shared" si="86"/>
        <v>176505.2</v>
      </c>
      <c r="O107" s="13">
        <f t="shared" si="86"/>
        <v>157317.57</v>
      </c>
      <c r="P107" s="13">
        <f t="shared" si="86"/>
        <v>163295.64</v>
      </c>
      <c r="Q107" s="13">
        <f t="shared" si="86"/>
        <v>169827.48</v>
      </c>
      <c r="R107" s="13">
        <f t="shared" si="86"/>
        <v>157317.57</v>
      </c>
      <c r="S107" s="13">
        <f t="shared" si="86"/>
        <v>157317.57</v>
      </c>
      <c r="T107" s="15">
        <f t="shared" si="86"/>
        <v>157317.57</v>
      </c>
      <c r="U107" s="15">
        <f t="shared" si="86"/>
        <v>192277.03</v>
      </c>
      <c r="V107" s="13">
        <f>V108</f>
        <v>157317.57</v>
      </c>
      <c r="W107" s="15">
        <f t="shared" si="86"/>
        <v>157317.57</v>
      </c>
      <c r="X107" s="15">
        <f t="shared" si="86"/>
        <v>137675.92</v>
      </c>
      <c r="Y107" s="13">
        <f>Y108</f>
        <v>163295.64</v>
      </c>
      <c r="Z107" s="12">
        <f t="shared" si="57"/>
        <v>0</v>
      </c>
      <c r="AA107" s="13">
        <f>AA108</f>
        <v>169827.48</v>
      </c>
      <c r="AB107" s="32">
        <f t="shared" si="58"/>
        <v>0</v>
      </c>
      <c r="AC107" s="63">
        <f t="shared" si="55"/>
        <v>87.51464950799837</v>
      </c>
    </row>
    <row r="108" spans="1:29" ht="64.5" customHeight="1">
      <c r="A108" s="52" t="s">
        <v>179</v>
      </c>
      <c r="B108" s="28" t="s">
        <v>138</v>
      </c>
      <c r="C108" s="13">
        <v>261605.28</v>
      </c>
      <c r="D108" s="13">
        <v>299510.72</v>
      </c>
      <c r="E108" s="13">
        <v>176505.2</v>
      </c>
      <c r="F108" s="13">
        <v>465100.6</v>
      </c>
      <c r="G108" s="13">
        <v>299510.72</v>
      </c>
      <c r="H108" s="13">
        <v>176505.2</v>
      </c>
      <c r="I108" s="13">
        <v>465100.6</v>
      </c>
      <c r="J108" s="12">
        <f t="shared" si="61"/>
        <v>0</v>
      </c>
      <c r="K108" s="32">
        <f t="shared" si="62"/>
        <v>0</v>
      </c>
      <c r="L108" s="32">
        <f t="shared" si="63"/>
        <v>0</v>
      </c>
      <c r="M108" s="13">
        <v>299510.72</v>
      </c>
      <c r="N108" s="13">
        <v>176505.2</v>
      </c>
      <c r="O108" s="13">
        <v>157317.57</v>
      </c>
      <c r="P108" s="13">
        <v>163295.64</v>
      </c>
      <c r="Q108" s="13">
        <v>169827.48</v>
      </c>
      <c r="R108" s="13">
        <v>157317.57</v>
      </c>
      <c r="S108" s="13">
        <v>157317.57</v>
      </c>
      <c r="T108" s="15">
        <v>157317.57</v>
      </c>
      <c r="U108" s="15">
        <v>192277.03</v>
      </c>
      <c r="V108" s="13">
        <v>157317.57</v>
      </c>
      <c r="W108" s="15">
        <v>157317.57</v>
      </c>
      <c r="X108" s="15">
        <v>137675.92</v>
      </c>
      <c r="Y108" s="13">
        <v>163295.64</v>
      </c>
      <c r="Z108" s="12">
        <f t="shared" si="57"/>
        <v>0</v>
      </c>
      <c r="AA108" s="13">
        <v>169827.48</v>
      </c>
      <c r="AB108" s="32">
        <f t="shared" si="58"/>
        <v>0</v>
      </c>
      <c r="AC108" s="63">
        <f t="shared" si="55"/>
        <v>87.51464950799837</v>
      </c>
    </row>
    <row r="109" spans="1:29" ht="42" customHeight="1">
      <c r="A109" s="52" t="s">
        <v>180</v>
      </c>
      <c r="B109" s="27" t="s">
        <v>13</v>
      </c>
      <c r="C109" s="21">
        <f aca="true" t="shared" si="87" ref="C109:I109">C110</f>
        <v>163456643.55</v>
      </c>
      <c r="D109" s="21">
        <f t="shared" si="87"/>
        <v>173818646.55</v>
      </c>
      <c r="E109" s="21">
        <f t="shared" si="87"/>
        <v>175118446.55</v>
      </c>
      <c r="F109" s="21">
        <f t="shared" si="87"/>
        <v>175426946.55</v>
      </c>
      <c r="G109" s="21">
        <f t="shared" si="87"/>
        <v>173818646.55</v>
      </c>
      <c r="H109" s="21">
        <f t="shared" si="87"/>
        <v>175118446.55</v>
      </c>
      <c r="I109" s="21">
        <f t="shared" si="87"/>
        <v>175426946.55</v>
      </c>
      <c r="J109" s="12">
        <f t="shared" si="61"/>
        <v>0</v>
      </c>
      <c r="K109" s="32">
        <f t="shared" si="62"/>
        <v>0</v>
      </c>
      <c r="L109" s="32">
        <f t="shared" si="63"/>
        <v>0</v>
      </c>
      <c r="M109" s="21">
        <f aca="true" t="shared" si="88" ref="M109:X109">M110</f>
        <v>173818646.55</v>
      </c>
      <c r="N109" s="21">
        <f t="shared" si="88"/>
        <v>175118446.55</v>
      </c>
      <c r="O109" s="21">
        <f t="shared" si="88"/>
        <v>178143927.55</v>
      </c>
      <c r="P109" s="21">
        <f t="shared" si="88"/>
        <v>175088027.55</v>
      </c>
      <c r="Q109" s="21">
        <f t="shared" si="88"/>
        <v>179728327.55</v>
      </c>
      <c r="R109" s="21">
        <f t="shared" si="88"/>
        <v>178143927.55</v>
      </c>
      <c r="S109" s="21">
        <f t="shared" si="88"/>
        <v>178147287.55</v>
      </c>
      <c r="T109" s="18">
        <f t="shared" si="88"/>
        <v>178147287.55</v>
      </c>
      <c r="U109" s="18">
        <f t="shared" si="88"/>
        <v>178075087.55</v>
      </c>
      <c r="V109" s="18">
        <f t="shared" si="88"/>
        <v>178143927.55</v>
      </c>
      <c r="W109" s="18">
        <f t="shared" si="88"/>
        <v>177624187.55</v>
      </c>
      <c r="X109" s="18">
        <f t="shared" si="88"/>
        <v>177049014.55</v>
      </c>
      <c r="Y109" s="21">
        <f>Y110</f>
        <v>175088027.55</v>
      </c>
      <c r="Z109" s="12">
        <f t="shared" si="57"/>
        <v>0</v>
      </c>
      <c r="AA109" s="21">
        <f>AA110</f>
        <v>179728327.55</v>
      </c>
      <c r="AB109" s="32">
        <f t="shared" si="58"/>
        <v>0</v>
      </c>
      <c r="AC109" s="63">
        <f t="shared" si="55"/>
        <v>99.67618542951078</v>
      </c>
    </row>
    <row r="110" spans="1:29" ht="51.75" customHeight="1">
      <c r="A110" s="52" t="s">
        <v>181</v>
      </c>
      <c r="B110" s="27" t="s">
        <v>139</v>
      </c>
      <c r="C110" s="21">
        <f aca="true" t="shared" si="89" ref="C110:I110">SUM(C111:C120)</f>
        <v>163456643.55</v>
      </c>
      <c r="D110" s="21">
        <f t="shared" si="89"/>
        <v>173818646.55</v>
      </c>
      <c r="E110" s="21">
        <f t="shared" si="89"/>
        <v>175118446.55</v>
      </c>
      <c r="F110" s="21">
        <f t="shared" si="89"/>
        <v>175426946.55</v>
      </c>
      <c r="G110" s="21">
        <f t="shared" si="89"/>
        <v>173818646.55</v>
      </c>
      <c r="H110" s="21">
        <f t="shared" si="89"/>
        <v>175118446.55</v>
      </c>
      <c r="I110" s="21">
        <f t="shared" si="89"/>
        <v>175426946.55</v>
      </c>
      <c r="J110" s="12">
        <f t="shared" si="61"/>
        <v>0</v>
      </c>
      <c r="K110" s="32">
        <f t="shared" si="62"/>
        <v>0</v>
      </c>
      <c r="L110" s="32">
        <f t="shared" si="63"/>
        <v>0</v>
      </c>
      <c r="M110" s="21">
        <f aca="true" t="shared" si="90" ref="M110:R110">SUM(M111:M120)</f>
        <v>173818646.55</v>
      </c>
      <c r="N110" s="21">
        <f t="shared" si="90"/>
        <v>175118446.55</v>
      </c>
      <c r="O110" s="21">
        <f t="shared" si="90"/>
        <v>178143927.55</v>
      </c>
      <c r="P110" s="21">
        <f t="shared" si="90"/>
        <v>175088027.55</v>
      </c>
      <c r="Q110" s="21">
        <f t="shared" si="90"/>
        <v>179728327.55</v>
      </c>
      <c r="R110" s="21">
        <f t="shared" si="90"/>
        <v>178143927.55</v>
      </c>
      <c r="S110" s="21">
        <f aca="true" t="shared" si="91" ref="S110:Y110">SUM(S111:S120)</f>
        <v>178147287.55</v>
      </c>
      <c r="T110" s="18">
        <f t="shared" si="91"/>
        <v>178147287.55</v>
      </c>
      <c r="U110" s="18">
        <f t="shared" si="91"/>
        <v>178075087.55</v>
      </c>
      <c r="V110" s="18">
        <f>SUM(V111:V120)</f>
        <v>178143927.55</v>
      </c>
      <c r="W110" s="18">
        <f t="shared" si="91"/>
        <v>177624187.55</v>
      </c>
      <c r="X110" s="18">
        <f t="shared" si="91"/>
        <v>177049014.55</v>
      </c>
      <c r="Y110" s="21">
        <f t="shared" si="91"/>
        <v>175088027.55</v>
      </c>
      <c r="Z110" s="12">
        <f t="shared" si="57"/>
        <v>0</v>
      </c>
      <c r="AA110" s="21">
        <f>SUM(AA111:AA120)</f>
        <v>179728327.55</v>
      </c>
      <c r="AB110" s="32">
        <f t="shared" si="58"/>
        <v>0</v>
      </c>
      <c r="AC110" s="63">
        <f t="shared" si="55"/>
        <v>99.67618542951078</v>
      </c>
    </row>
    <row r="111" spans="1:29" ht="128.25" customHeight="1">
      <c r="A111" s="52" t="s">
        <v>181</v>
      </c>
      <c r="B111" s="20" t="s">
        <v>101</v>
      </c>
      <c r="C111" s="22">
        <v>751880</v>
      </c>
      <c r="D111" s="22">
        <v>781940</v>
      </c>
      <c r="E111" s="22">
        <v>781940</v>
      </c>
      <c r="F111" s="22">
        <v>781940</v>
      </c>
      <c r="G111" s="22">
        <v>781940</v>
      </c>
      <c r="H111" s="22">
        <v>781940</v>
      </c>
      <c r="I111" s="22">
        <v>781940</v>
      </c>
      <c r="J111" s="12">
        <f t="shared" si="61"/>
        <v>0</v>
      </c>
      <c r="K111" s="32">
        <f t="shared" si="62"/>
        <v>0</v>
      </c>
      <c r="L111" s="32">
        <f t="shared" si="63"/>
        <v>0</v>
      </c>
      <c r="M111" s="22">
        <v>781940</v>
      </c>
      <c r="N111" s="22">
        <v>781940</v>
      </c>
      <c r="O111" s="22">
        <v>815545</v>
      </c>
      <c r="P111" s="22">
        <v>815545</v>
      </c>
      <c r="Q111" s="22">
        <v>815545</v>
      </c>
      <c r="R111" s="22">
        <v>815545</v>
      </c>
      <c r="S111" s="22">
        <v>815545</v>
      </c>
      <c r="T111" s="25">
        <v>815545</v>
      </c>
      <c r="U111" s="25">
        <v>815545</v>
      </c>
      <c r="V111" s="22">
        <v>815545</v>
      </c>
      <c r="W111" s="25">
        <v>815545</v>
      </c>
      <c r="X111" s="25">
        <v>815545</v>
      </c>
      <c r="Y111" s="22">
        <v>815545</v>
      </c>
      <c r="Z111" s="12">
        <f t="shared" si="57"/>
        <v>0</v>
      </c>
      <c r="AA111" s="22">
        <v>815545</v>
      </c>
      <c r="AB111" s="32">
        <f t="shared" si="58"/>
        <v>0</v>
      </c>
      <c r="AC111" s="63">
        <f t="shared" si="55"/>
        <v>100</v>
      </c>
    </row>
    <row r="112" spans="1:29" ht="93.75" customHeight="1">
      <c r="A112" s="52" t="s">
        <v>181</v>
      </c>
      <c r="B112" s="20" t="s">
        <v>25</v>
      </c>
      <c r="C112" s="22">
        <v>900000</v>
      </c>
      <c r="D112" s="22">
        <v>898000</v>
      </c>
      <c r="E112" s="22">
        <v>898000</v>
      </c>
      <c r="F112" s="22">
        <v>898000</v>
      </c>
      <c r="G112" s="22">
        <v>898000</v>
      </c>
      <c r="H112" s="22">
        <v>898000</v>
      </c>
      <c r="I112" s="22">
        <v>898000</v>
      </c>
      <c r="J112" s="12">
        <f t="shared" si="61"/>
        <v>0</v>
      </c>
      <c r="K112" s="32">
        <f t="shared" si="62"/>
        <v>0</v>
      </c>
      <c r="L112" s="32">
        <f t="shared" si="63"/>
        <v>0</v>
      </c>
      <c r="M112" s="22">
        <v>898000</v>
      </c>
      <c r="N112" s="22">
        <v>898000</v>
      </c>
      <c r="O112" s="22">
        <v>896000</v>
      </c>
      <c r="P112" s="22">
        <v>896000</v>
      </c>
      <c r="Q112" s="22">
        <v>896000</v>
      </c>
      <c r="R112" s="22">
        <v>896000</v>
      </c>
      <c r="S112" s="22">
        <v>896000</v>
      </c>
      <c r="T112" s="25">
        <v>896000</v>
      </c>
      <c r="U112" s="25">
        <v>896000</v>
      </c>
      <c r="V112" s="22">
        <v>896000</v>
      </c>
      <c r="W112" s="25">
        <v>896000</v>
      </c>
      <c r="X112" s="25">
        <v>896000</v>
      </c>
      <c r="Y112" s="22">
        <v>896000</v>
      </c>
      <c r="Z112" s="12">
        <f t="shared" si="57"/>
        <v>0</v>
      </c>
      <c r="AA112" s="22">
        <v>896000</v>
      </c>
      <c r="AB112" s="32">
        <f t="shared" si="58"/>
        <v>0</v>
      </c>
      <c r="AC112" s="63">
        <f t="shared" si="55"/>
        <v>100</v>
      </c>
    </row>
    <row r="113" spans="1:29" ht="135.75" customHeight="1">
      <c r="A113" s="52" t="s">
        <v>181</v>
      </c>
      <c r="B113" s="6" t="s">
        <v>100</v>
      </c>
      <c r="C113" s="13">
        <v>12546.55</v>
      </c>
      <c r="D113" s="13">
        <v>12546.55</v>
      </c>
      <c r="E113" s="13">
        <v>12546.55</v>
      </c>
      <c r="F113" s="13">
        <v>12546.55</v>
      </c>
      <c r="G113" s="13">
        <v>12546.55</v>
      </c>
      <c r="H113" s="13">
        <v>12546.55</v>
      </c>
      <c r="I113" s="13">
        <v>12546.55</v>
      </c>
      <c r="J113" s="12">
        <f t="shared" si="61"/>
        <v>0</v>
      </c>
      <c r="K113" s="32">
        <f t="shared" si="62"/>
        <v>0</v>
      </c>
      <c r="L113" s="32">
        <f t="shared" si="63"/>
        <v>0</v>
      </c>
      <c r="M113" s="13">
        <v>12546.55</v>
      </c>
      <c r="N113" s="13">
        <v>12546.55</v>
      </c>
      <c r="O113" s="13">
        <v>13092.55</v>
      </c>
      <c r="P113" s="13">
        <v>13092.55</v>
      </c>
      <c r="Q113" s="13">
        <v>13092.55</v>
      </c>
      <c r="R113" s="13">
        <v>13092.55</v>
      </c>
      <c r="S113" s="13">
        <v>13092.55</v>
      </c>
      <c r="T113" s="15">
        <v>13092.55</v>
      </c>
      <c r="U113" s="15">
        <v>13092.55</v>
      </c>
      <c r="V113" s="13">
        <v>13092.55</v>
      </c>
      <c r="W113" s="15">
        <v>13092.55</v>
      </c>
      <c r="X113" s="15">
        <v>13092.55</v>
      </c>
      <c r="Y113" s="13">
        <v>13092.55</v>
      </c>
      <c r="Z113" s="12">
        <f t="shared" si="57"/>
        <v>0</v>
      </c>
      <c r="AA113" s="13">
        <v>13092.55</v>
      </c>
      <c r="AB113" s="32">
        <f t="shared" si="58"/>
        <v>0</v>
      </c>
      <c r="AC113" s="63">
        <f t="shared" si="55"/>
        <v>100</v>
      </c>
    </row>
    <row r="114" spans="1:29" ht="80.25" customHeight="1">
      <c r="A114" s="52" t="s">
        <v>181</v>
      </c>
      <c r="B114" s="6" t="s">
        <v>60</v>
      </c>
      <c r="C114" s="13">
        <v>54060</v>
      </c>
      <c r="D114" s="13">
        <v>60420</v>
      </c>
      <c r="E114" s="13">
        <v>60420</v>
      </c>
      <c r="F114" s="13">
        <v>60420</v>
      </c>
      <c r="G114" s="13">
        <v>60420</v>
      </c>
      <c r="H114" s="13">
        <v>60420</v>
      </c>
      <c r="I114" s="13">
        <v>60420</v>
      </c>
      <c r="J114" s="12">
        <f t="shared" si="61"/>
        <v>0</v>
      </c>
      <c r="K114" s="32">
        <f t="shared" si="62"/>
        <v>0</v>
      </c>
      <c r="L114" s="32">
        <f t="shared" si="63"/>
        <v>0</v>
      </c>
      <c r="M114" s="13">
        <v>60420</v>
      </c>
      <c r="N114" s="13">
        <v>60420</v>
      </c>
      <c r="O114" s="13">
        <v>25440</v>
      </c>
      <c r="P114" s="13">
        <v>25440</v>
      </c>
      <c r="Q114" s="13">
        <v>25440</v>
      </c>
      <c r="R114" s="13">
        <v>25440</v>
      </c>
      <c r="S114" s="13">
        <v>28800</v>
      </c>
      <c r="T114" s="15">
        <v>28800</v>
      </c>
      <c r="U114" s="15">
        <v>28800</v>
      </c>
      <c r="V114" s="13">
        <v>25440</v>
      </c>
      <c r="W114" s="15">
        <v>23700</v>
      </c>
      <c r="X114" s="15">
        <v>23700</v>
      </c>
      <c r="Y114" s="13">
        <v>25440</v>
      </c>
      <c r="Z114" s="12">
        <f t="shared" si="57"/>
        <v>0</v>
      </c>
      <c r="AA114" s="13">
        <v>25440</v>
      </c>
      <c r="AB114" s="32">
        <f t="shared" si="58"/>
        <v>0</v>
      </c>
      <c r="AC114" s="63">
        <f t="shared" si="55"/>
        <v>100</v>
      </c>
    </row>
    <row r="115" spans="1:29" ht="64.5" customHeight="1">
      <c r="A115" s="52" t="s">
        <v>181</v>
      </c>
      <c r="B115" s="23" t="s">
        <v>102</v>
      </c>
      <c r="C115" s="22">
        <v>150296</v>
      </c>
      <c r="D115" s="22">
        <v>156308</v>
      </c>
      <c r="E115" s="22">
        <v>156308</v>
      </c>
      <c r="F115" s="22">
        <v>156308</v>
      </c>
      <c r="G115" s="22">
        <v>156308</v>
      </c>
      <c r="H115" s="22">
        <v>156308</v>
      </c>
      <c r="I115" s="22">
        <v>156308</v>
      </c>
      <c r="J115" s="12">
        <f t="shared" si="61"/>
        <v>0</v>
      </c>
      <c r="K115" s="32">
        <f t="shared" si="62"/>
        <v>0</v>
      </c>
      <c r="L115" s="32">
        <f t="shared" si="63"/>
        <v>0</v>
      </c>
      <c r="M115" s="22">
        <v>156308</v>
      </c>
      <c r="N115" s="22">
        <v>156308</v>
      </c>
      <c r="O115" s="22">
        <v>163029</v>
      </c>
      <c r="P115" s="22">
        <v>163029</v>
      </c>
      <c r="Q115" s="22">
        <v>163029</v>
      </c>
      <c r="R115" s="22">
        <v>163029</v>
      </c>
      <c r="S115" s="22">
        <v>163029</v>
      </c>
      <c r="T115" s="25">
        <v>163029</v>
      </c>
      <c r="U115" s="25">
        <v>163029</v>
      </c>
      <c r="V115" s="22">
        <v>163029</v>
      </c>
      <c r="W115" s="25">
        <v>163029</v>
      </c>
      <c r="X115" s="25">
        <v>163029</v>
      </c>
      <c r="Y115" s="22">
        <v>163029</v>
      </c>
      <c r="Z115" s="12">
        <f t="shared" si="57"/>
        <v>0</v>
      </c>
      <c r="AA115" s="22">
        <v>163029</v>
      </c>
      <c r="AB115" s="32">
        <f t="shared" si="58"/>
        <v>0</v>
      </c>
      <c r="AC115" s="63">
        <f t="shared" si="55"/>
        <v>100</v>
      </c>
    </row>
    <row r="116" spans="1:29" ht="54.75" customHeight="1">
      <c r="A116" s="52" t="s">
        <v>181</v>
      </c>
      <c r="B116" s="6" t="s">
        <v>79</v>
      </c>
      <c r="C116" s="13">
        <v>87000</v>
      </c>
      <c r="D116" s="13">
        <v>198000</v>
      </c>
      <c r="E116" s="13">
        <v>192000</v>
      </c>
      <c r="F116" s="13">
        <v>12000</v>
      </c>
      <c r="G116" s="13">
        <v>198000</v>
      </c>
      <c r="H116" s="13">
        <v>192000</v>
      </c>
      <c r="I116" s="13">
        <v>12000</v>
      </c>
      <c r="J116" s="12">
        <f t="shared" si="61"/>
        <v>0</v>
      </c>
      <c r="K116" s="32">
        <f t="shared" si="62"/>
        <v>0</v>
      </c>
      <c r="L116" s="32">
        <f t="shared" si="63"/>
        <v>0</v>
      </c>
      <c r="M116" s="13">
        <v>198000</v>
      </c>
      <c r="N116" s="13">
        <v>192000</v>
      </c>
      <c r="O116" s="13">
        <v>165000</v>
      </c>
      <c r="P116" s="13">
        <v>165000</v>
      </c>
      <c r="Q116" s="13">
        <v>165000</v>
      </c>
      <c r="R116" s="13">
        <v>165000</v>
      </c>
      <c r="S116" s="13">
        <v>165000</v>
      </c>
      <c r="T116" s="15">
        <v>165000</v>
      </c>
      <c r="U116" s="15">
        <v>165000</v>
      </c>
      <c r="V116" s="13">
        <v>165000</v>
      </c>
      <c r="W116" s="15">
        <v>165000</v>
      </c>
      <c r="X116" s="15">
        <v>113600</v>
      </c>
      <c r="Y116" s="13">
        <v>165000</v>
      </c>
      <c r="Z116" s="12">
        <f t="shared" si="57"/>
        <v>0</v>
      </c>
      <c r="AA116" s="13">
        <v>165000</v>
      </c>
      <c r="AB116" s="32">
        <f t="shared" si="58"/>
        <v>0</v>
      </c>
      <c r="AC116" s="63">
        <f t="shared" si="55"/>
        <v>68.84848484848484</v>
      </c>
    </row>
    <row r="117" spans="1:29" ht="94.5" customHeight="1">
      <c r="A117" s="52" t="s">
        <v>181</v>
      </c>
      <c r="B117" s="6" t="s">
        <v>80</v>
      </c>
      <c r="C117" s="13">
        <v>14688400</v>
      </c>
      <c r="D117" s="13">
        <v>17957300</v>
      </c>
      <c r="E117" s="13">
        <v>19263100</v>
      </c>
      <c r="F117" s="13">
        <v>19751600</v>
      </c>
      <c r="G117" s="13">
        <v>17957300</v>
      </c>
      <c r="H117" s="13">
        <v>19263100</v>
      </c>
      <c r="I117" s="13">
        <v>19751600</v>
      </c>
      <c r="J117" s="12">
        <f t="shared" si="61"/>
        <v>0</v>
      </c>
      <c r="K117" s="32">
        <f t="shared" si="62"/>
        <v>0</v>
      </c>
      <c r="L117" s="32">
        <f t="shared" si="63"/>
        <v>0</v>
      </c>
      <c r="M117" s="13">
        <v>17957300</v>
      </c>
      <c r="N117" s="13">
        <v>19263100</v>
      </c>
      <c r="O117" s="13">
        <v>16549000</v>
      </c>
      <c r="P117" s="13">
        <v>13493100</v>
      </c>
      <c r="Q117" s="13">
        <v>18133400</v>
      </c>
      <c r="R117" s="13">
        <v>16549000</v>
      </c>
      <c r="S117" s="13">
        <v>16549000</v>
      </c>
      <c r="T117" s="15">
        <v>16549000</v>
      </c>
      <c r="U117" s="15">
        <v>16476800</v>
      </c>
      <c r="V117" s="13">
        <v>16549000</v>
      </c>
      <c r="W117" s="15">
        <v>16063700</v>
      </c>
      <c r="X117" s="15">
        <v>15539927</v>
      </c>
      <c r="Y117" s="13">
        <v>13493100</v>
      </c>
      <c r="Z117" s="12">
        <f t="shared" si="57"/>
        <v>0</v>
      </c>
      <c r="AA117" s="13">
        <v>18133400</v>
      </c>
      <c r="AB117" s="32">
        <f t="shared" si="58"/>
        <v>0</v>
      </c>
      <c r="AC117" s="63">
        <f t="shared" si="55"/>
        <v>96.73940001369547</v>
      </c>
    </row>
    <row r="118" spans="1:29" ht="92.25" customHeight="1">
      <c r="A118" s="52" t="s">
        <v>181</v>
      </c>
      <c r="B118" s="6" t="s">
        <v>103</v>
      </c>
      <c r="C118" s="13">
        <v>3396000</v>
      </c>
      <c r="D118" s="13">
        <v>3512400</v>
      </c>
      <c r="E118" s="13">
        <v>3512400</v>
      </c>
      <c r="F118" s="13">
        <v>3512400</v>
      </c>
      <c r="G118" s="13">
        <v>3512400</v>
      </c>
      <c r="H118" s="13">
        <v>3512400</v>
      </c>
      <c r="I118" s="13">
        <v>3512400</v>
      </c>
      <c r="J118" s="12">
        <f t="shared" si="61"/>
        <v>0</v>
      </c>
      <c r="K118" s="32">
        <f t="shared" si="62"/>
        <v>0</v>
      </c>
      <c r="L118" s="32">
        <f t="shared" si="63"/>
        <v>0</v>
      </c>
      <c r="M118" s="13">
        <v>3512400</v>
      </c>
      <c r="N118" s="13">
        <v>3512400</v>
      </c>
      <c r="O118" s="13">
        <v>3433200</v>
      </c>
      <c r="P118" s="13">
        <v>3433200</v>
      </c>
      <c r="Q118" s="13">
        <v>3433200</v>
      </c>
      <c r="R118" s="13">
        <v>3433200</v>
      </c>
      <c r="S118" s="13">
        <v>3433200</v>
      </c>
      <c r="T118" s="15">
        <v>3433200</v>
      </c>
      <c r="U118" s="15">
        <v>3433200</v>
      </c>
      <c r="V118" s="13">
        <v>3433200</v>
      </c>
      <c r="W118" s="15">
        <v>3400500</v>
      </c>
      <c r="X118" s="15">
        <v>3400500</v>
      </c>
      <c r="Y118" s="13">
        <v>3433200</v>
      </c>
      <c r="Z118" s="12">
        <f t="shared" si="57"/>
        <v>0</v>
      </c>
      <c r="AA118" s="13">
        <v>3433200</v>
      </c>
      <c r="AB118" s="32">
        <f t="shared" si="58"/>
        <v>0</v>
      </c>
      <c r="AC118" s="63">
        <f t="shared" si="55"/>
        <v>100</v>
      </c>
    </row>
    <row r="119" spans="1:29" ht="90" customHeight="1">
      <c r="A119" s="52" t="s">
        <v>181</v>
      </c>
      <c r="B119" s="6" t="s">
        <v>126</v>
      </c>
      <c r="C119" s="13">
        <v>104644586</v>
      </c>
      <c r="D119" s="13">
        <v>106000420</v>
      </c>
      <c r="E119" s="13">
        <v>106000420</v>
      </c>
      <c r="F119" s="13">
        <v>106000420</v>
      </c>
      <c r="G119" s="13">
        <v>106000420</v>
      </c>
      <c r="H119" s="13">
        <v>106000420</v>
      </c>
      <c r="I119" s="13">
        <v>106000420</v>
      </c>
      <c r="J119" s="12">
        <f t="shared" si="61"/>
        <v>0</v>
      </c>
      <c r="K119" s="32">
        <f t="shared" si="62"/>
        <v>0</v>
      </c>
      <c r="L119" s="32">
        <f t="shared" si="63"/>
        <v>0</v>
      </c>
      <c r="M119" s="13">
        <v>106000420</v>
      </c>
      <c r="N119" s="13">
        <v>106000420</v>
      </c>
      <c r="O119" s="13">
        <v>102651982</v>
      </c>
      <c r="P119" s="13">
        <v>102651982</v>
      </c>
      <c r="Q119" s="13">
        <v>102651982</v>
      </c>
      <c r="R119" s="13">
        <v>102651982</v>
      </c>
      <c r="S119" s="13">
        <v>102651982</v>
      </c>
      <c r="T119" s="15">
        <v>102651982</v>
      </c>
      <c r="U119" s="15">
        <v>102651982</v>
      </c>
      <c r="V119" s="13">
        <v>102651982</v>
      </c>
      <c r="W119" s="15">
        <v>107451982</v>
      </c>
      <c r="X119" s="15">
        <v>107451982</v>
      </c>
      <c r="Y119" s="13">
        <v>102651982</v>
      </c>
      <c r="Z119" s="12">
        <f t="shared" si="57"/>
        <v>0</v>
      </c>
      <c r="AA119" s="13">
        <v>102651982</v>
      </c>
      <c r="AB119" s="32">
        <f t="shared" si="58"/>
        <v>0</v>
      </c>
      <c r="AC119" s="63">
        <f t="shared" si="55"/>
        <v>100</v>
      </c>
    </row>
    <row r="120" spans="1:29" ht="76.5" customHeight="1">
      <c r="A120" s="52" t="s">
        <v>181</v>
      </c>
      <c r="B120" s="6" t="s">
        <v>123</v>
      </c>
      <c r="C120" s="13">
        <v>38771875</v>
      </c>
      <c r="D120" s="13">
        <v>44241312</v>
      </c>
      <c r="E120" s="13">
        <v>44241312</v>
      </c>
      <c r="F120" s="13">
        <v>44241312</v>
      </c>
      <c r="G120" s="13">
        <v>44241312</v>
      </c>
      <c r="H120" s="13">
        <v>44241312</v>
      </c>
      <c r="I120" s="13">
        <v>44241312</v>
      </c>
      <c r="J120" s="12">
        <f t="shared" si="61"/>
        <v>0</v>
      </c>
      <c r="K120" s="32">
        <f t="shared" si="62"/>
        <v>0</v>
      </c>
      <c r="L120" s="32">
        <f t="shared" si="63"/>
        <v>0</v>
      </c>
      <c r="M120" s="13">
        <v>44241312</v>
      </c>
      <c r="N120" s="13">
        <v>44241312</v>
      </c>
      <c r="O120" s="13">
        <v>53431639</v>
      </c>
      <c r="P120" s="13">
        <v>53431639</v>
      </c>
      <c r="Q120" s="13">
        <v>53431639</v>
      </c>
      <c r="R120" s="13">
        <v>53431639</v>
      </c>
      <c r="S120" s="13">
        <v>53431639</v>
      </c>
      <c r="T120" s="15">
        <v>53431639</v>
      </c>
      <c r="U120" s="15">
        <v>53431639</v>
      </c>
      <c r="V120" s="13">
        <v>53431639</v>
      </c>
      <c r="W120" s="15">
        <v>48631639</v>
      </c>
      <c r="X120" s="15">
        <v>48631639</v>
      </c>
      <c r="Y120" s="13">
        <v>53431639</v>
      </c>
      <c r="Z120" s="12">
        <f t="shared" si="57"/>
        <v>0</v>
      </c>
      <c r="AA120" s="13">
        <v>53431639</v>
      </c>
      <c r="AB120" s="32">
        <f t="shared" si="58"/>
        <v>0</v>
      </c>
      <c r="AC120" s="63">
        <f t="shared" si="55"/>
        <v>100</v>
      </c>
    </row>
    <row r="121" spans="1:29" ht="109.5" customHeight="1">
      <c r="A121" s="52" t="s">
        <v>184</v>
      </c>
      <c r="B121" s="28" t="s">
        <v>140</v>
      </c>
      <c r="C121" s="22">
        <f aca="true" t="shared" si="92" ref="C121:I121">C122</f>
        <v>1602602</v>
      </c>
      <c r="D121" s="22">
        <f t="shared" si="92"/>
        <v>1999334</v>
      </c>
      <c r="E121" s="22">
        <f t="shared" si="92"/>
        <v>1999334</v>
      </c>
      <c r="F121" s="22">
        <f t="shared" si="92"/>
        <v>1999334</v>
      </c>
      <c r="G121" s="22">
        <f t="shared" si="92"/>
        <v>1999334</v>
      </c>
      <c r="H121" s="22">
        <f t="shared" si="92"/>
        <v>1999334</v>
      </c>
      <c r="I121" s="22">
        <f t="shared" si="92"/>
        <v>1999334</v>
      </c>
      <c r="J121" s="12">
        <f t="shared" si="61"/>
        <v>0</v>
      </c>
      <c r="K121" s="32">
        <f t="shared" si="62"/>
        <v>0</v>
      </c>
      <c r="L121" s="32">
        <f t="shared" si="63"/>
        <v>0</v>
      </c>
      <c r="M121" s="22">
        <f aca="true" t="shared" si="93" ref="M121:X121">M122</f>
        <v>1999334</v>
      </c>
      <c r="N121" s="22">
        <f t="shared" si="93"/>
        <v>1999334</v>
      </c>
      <c r="O121" s="22">
        <f t="shared" si="93"/>
        <v>2219213</v>
      </c>
      <c r="P121" s="22">
        <f t="shared" si="93"/>
        <v>2219213</v>
      </c>
      <c r="Q121" s="22">
        <f t="shared" si="93"/>
        <v>2219213</v>
      </c>
      <c r="R121" s="22">
        <f t="shared" si="93"/>
        <v>2219213</v>
      </c>
      <c r="S121" s="22">
        <f t="shared" si="93"/>
        <v>2219213</v>
      </c>
      <c r="T121" s="25">
        <f t="shared" si="93"/>
        <v>2219213</v>
      </c>
      <c r="U121" s="25">
        <f t="shared" si="93"/>
        <v>2219213</v>
      </c>
      <c r="V121" s="22">
        <f>V122</f>
        <v>2219213</v>
      </c>
      <c r="W121" s="25">
        <f t="shared" si="93"/>
        <v>1857976</v>
      </c>
      <c r="X121" s="25">
        <f t="shared" si="93"/>
        <v>1857976</v>
      </c>
      <c r="Y121" s="22">
        <f>Y122</f>
        <v>2219213</v>
      </c>
      <c r="Z121" s="12">
        <f t="shared" si="57"/>
        <v>0</v>
      </c>
      <c r="AA121" s="22">
        <f>AA122</f>
        <v>2219213</v>
      </c>
      <c r="AB121" s="32">
        <f t="shared" si="58"/>
        <v>0</v>
      </c>
      <c r="AC121" s="63">
        <f>X121/W121*100</f>
        <v>100</v>
      </c>
    </row>
    <row r="122" spans="1:29" ht="100.5" customHeight="1">
      <c r="A122" s="52" t="s">
        <v>185</v>
      </c>
      <c r="B122" s="28" t="s">
        <v>141</v>
      </c>
      <c r="C122" s="22">
        <v>1602602</v>
      </c>
      <c r="D122" s="22">
        <v>1999334</v>
      </c>
      <c r="E122" s="22">
        <v>1999334</v>
      </c>
      <c r="F122" s="22">
        <v>1999334</v>
      </c>
      <c r="G122" s="22">
        <v>1999334</v>
      </c>
      <c r="H122" s="22">
        <v>1999334</v>
      </c>
      <c r="I122" s="22">
        <v>1999334</v>
      </c>
      <c r="J122" s="12">
        <f t="shared" si="61"/>
        <v>0</v>
      </c>
      <c r="K122" s="32">
        <f t="shared" si="62"/>
        <v>0</v>
      </c>
      <c r="L122" s="32">
        <f t="shared" si="63"/>
        <v>0</v>
      </c>
      <c r="M122" s="22">
        <v>1999334</v>
      </c>
      <c r="N122" s="22">
        <v>1999334</v>
      </c>
      <c r="O122" s="22">
        <v>2219213</v>
      </c>
      <c r="P122" s="22">
        <v>2219213</v>
      </c>
      <c r="Q122" s="22">
        <v>2219213</v>
      </c>
      <c r="R122" s="22">
        <v>2219213</v>
      </c>
      <c r="S122" s="22">
        <v>2219213</v>
      </c>
      <c r="T122" s="25">
        <v>2219213</v>
      </c>
      <c r="U122" s="25">
        <v>2219213</v>
      </c>
      <c r="V122" s="22">
        <v>2219213</v>
      </c>
      <c r="W122" s="25">
        <v>1857976</v>
      </c>
      <c r="X122" s="25">
        <v>1857976</v>
      </c>
      <c r="Y122" s="22">
        <v>2219213</v>
      </c>
      <c r="Z122" s="12">
        <f t="shared" si="57"/>
        <v>0</v>
      </c>
      <c r="AA122" s="22">
        <v>2219213</v>
      </c>
      <c r="AB122" s="32">
        <f t="shared" si="58"/>
        <v>0</v>
      </c>
      <c r="AC122" s="63">
        <f aca="true" t="shared" si="94" ref="AC122:AC131">X122/W122*100</f>
        <v>100</v>
      </c>
    </row>
    <row r="123" spans="1:29" ht="90" customHeight="1">
      <c r="A123" s="52" t="s">
        <v>187</v>
      </c>
      <c r="B123" s="28" t="s">
        <v>142</v>
      </c>
      <c r="C123" s="13">
        <f aca="true" t="shared" si="95" ref="C123:I123">+C124</f>
        <v>6281121</v>
      </c>
      <c r="D123" s="13">
        <f t="shared" si="95"/>
        <v>3787212</v>
      </c>
      <c r="E123" s="13">
        <f t="shared" si="95"/>
        <v>6627621</v>
      </c>
      <c r="F123" s="13">
        <f t="shared" si="95"/>
        <v>6627621</v>
      </c>
      <c r="G123" s="13">
        <f t="shared" si="95"/>
        <v>3787212</v>
      </c>
      <c r="H123" s="13">
        <f t="shared" si="95"/>
        <v>6627621</v>
      </c>
      <c r="I123" s="13">
        <f t="shared" si="95"/>
        <v>6627621</v>
      </c>
      <c r="J123" s="12">
        <f t="shared" si="61"/>
        <v>0</v>
      </c>
      <c r="K123" s="32">
        <f t="shared" si="62"/>
        <v>0</v>
      </c>
      <c r="L123" s="32">
        <f t="shared" si="63"/>
        <v>0</v>
      </c>
      <c r="M123" s="13">
        <f aca="true" t="shared" si="96" ref="M123:W123">+M124</f>
        <v>3787212</v>
      </c>
      <c r="N123" s="13">
        <f t="shared" si="96"/>
        <v>6627621</v>
      </c>
      <c r="O123" s="13">
        <f t="shared" si="96"/>
        <v>6021576</v>
      </c>
      <c r="P123" s="13">
        <f t="shared" si="96"/>
        <v>6021576</v>
      </c>
      <c r="Q123" s="13">
        <f t="shared" si="96"/>
        <v>6021576</v>
      </c>
      <c r="R123" s="13">
        <f t="shared" si="96"/>
        <v>6021576</v>
      </c>
      <c r="S123" s="13">
        <f t="shared" si="96"/>
        <v>6021576</v>
      </c>
      <c r="T123" s="15">
        <f t="shared" si="96"/>
        <v>6021576</v>
      </c>
      <c r="U123" s="15">
        <f t="shared" si="96"/>
        <v>6021576</v>
      </c>
      <c r="V123" s="13">
        <f>+V124</f>
        <v>6021576</v>
      </c>
      <c r="W123" s="15">
        <f t="shared" si="96"/>
        <v>6021576</v>
      </c>
      <c r="X123" s="15">
        <v>0</v>
      </c>
      <c r="Y123" s="13">
        <f>+Y124</f>
        <v>6021576</v>
      </c>
      <c r="Z123" s="12">
        <f t="shared" si="57"/>
        <v>0</v>
      </c>
      <c r="AA123" s="13">
        <f>+AA124</f>
        <v>6021576</v>
      </c>
      <c r="AB123" s="32">
        <f t="shared" si="58"/>
        <v>0</v>
      </c>
      <c r="AC123" s="63">
        <f t="shared" si="94"/>
        <v>0</v>
      </c>
    </row>
    <row r="124" spans="1:29" ht="62.25" customHeight="1">
      <c r="A124" s="52" t="s">
        <v>186</v>
      </c>
      <c r="B124" s="28" t="s">
        <v>143</v>
      </c>
      <c r="C124" s="13">
        <v>6281121</v>
      </c>
      <c r="D124" s="13">
        <v>3787212</v>
      </c>
      <c r="E124" s="13">
        <v>6627621</v>
      </c>
      <c r="F124" s="13">
        <v>6627621</v>
      </c>
      <c r="G124" s="13">
        <v>3787212</v>
      </c>
      <c r="H124" s="13">
        <v>6627621</v>
      </c>
      <c r="I124" s="13">
        <v>6627621</v>
      </c>
      <c r="J124" s="12">
        <f t="shared" si="61"/>
        <v>0</v>
      </c>
      <c r="K124" s="32">
        <f t="shared" si="62"/>
        <v>0</v>
      </c>
      <c r="L124" s="32">
        <f t="shared" si="63"/>
        <v>0</v>
      </c>
      <c r="M124" s="13">
        <v>3787212</v>
      </c>
      <c r="N124" s="13">
        <v>6627621</v>
      </c>
      <c r="O124" s="13">
        <v>6021576</v>
      </c>
      <c r="P124" s="13">
        <v>6021576</v>
      </c>
      <c r="Q124" s="13">
        <v>6021576</v>
      </c>
      <c r="R124" s="13">
        <v>6021576</v>
      </c>
      <c r="S124" s="13">
        <v>6021576</v>
      </c>
      <c r="T124" s="15">
        <v>6021576</v>
      </c>
      <c r="U124" s="15">
        <v>6021576</v>
      </c>
      <c r="V124" s="13">
        <v>6021576</v>
      </c>
      <c r="W124" s="15">
        <v>6021576</v>
      </c>
      <c r="X124" s="15">
        <v>0</v>
      </c>
      <c r="Y124" s="13">
        <v>6021576</v>
      </c>
      <c r="Z124" s="12">
        <f t="shared" si="57"/>
        <v>0</v>
      </c>
      <c r="AA124" s="13">
        <v>6021576</v>
      </c>
      <c r="AB124" s="32">
        <f t="shared" si="58"/>
        <v>0</v>
      </c>
      <c r="AC124" s="63">
        <f t="shared" si="94"/>
        <v>0</v>
      </c>
    </row>
    <row r="125" spans="1:29" s="16" customFormat="1" ht="20.25" customHeight="1">
      <c r="A125" s="46" t="s">
        <v>220</v>
      </c>
      <c r="B125" s="44" t="s">
        <v>193</v>
      </c>
      <c r="C125" s="12"/>
      <c r="D125" s="12"/>
      <c r="E125" s="12"/>
      <c r="F125" s="12"/>
      <c r="G125" s="12"/>
      <c r="H125" s="12"/>
      <c r="I125" s="12"/>
      <c r="J125" s="12"/>
      <c r="K125" s="45"/>
      <c r="L125" s="45"/>
      <c r="M125" s="12"/>
      <c r="N125" s="12"/>
      <c r="O125" s="12"/>
      <c r="P125" s="12"/>
      <c r="Q125" s="12"/>
      <c r="R125" s="12">
        <f>R126+R128</f>
        <v>41640199.44</v>
      </c>
      <c r="S125" s="12">
        <f>S126+S128</f>
        <v>78287732.92</v>
      </c>
      <c r="T125" s="14">
        <f>T126+T128</f>
        <v>78287732.92</v>
      </c>
      <c r="U125" s="14">
        <f>U126+U128</f>
        <v>78287732.92</v>
      </c>
      <c r="V125" s="14">
        <f>V126+V128+V130</f>
        <v>0</v>
      </c>
      <c r="W125" s="14">
        <f>W126+W128+W130</f>
        <v>79030006.92</v>
      </c>
      <c r="X125" s="14">
        <f>X126+X128+X130</f>
        <v>77930201.09</v>
      </c>
      <c r="Y125" s="12"/>
      <c r="Z125" s="12"/>
      <c r="AA125" s="12"/>
      <c r="AB125" s="45"/>
      <c r="AC125" s="63">
        <f t="shared" si="94"/>
        <v>98.60836931076913</v>
      </c>
    </row>
    <row r="126" spans="1:29" ht="81" customHeight="1">
      <c r="A126" s="52" t="s">
        <v>216</v>
      </c>
      <c r="B126" s="43" t="s">
        <v>197</v>
      </c>
      <c r="C126" s="13"/>
      <c r="D126" s="13"/>
      <c r="E126" s="13"/>
      <c r="F126" s="13"/>
      <c r="G126" s="13"/>
      <c r="H126" s="13"/>
      <c r="I126" s="13"/>
      <c r="J126" s="12"/>
      <c r="K126" s="32"/>
      <c r="L126" s="32"/>
      <c r="M126" s="13"/>
      <c r="N126" s="13"/>
      <c r="O126" s="13"/>
      <c r="P126" s="13"/>
      <c r="Q126" s="13"/>
      <c r="R126" s="13">
        <f aca="true" t="shared" si="97" ref="R126:X126">R127</f>
        <v>4000</v>
      </c>
      <c r="S126" s="13">
        <f t="shared" si="97"/>
        <v>4000</v>
      </c>
      <c r="T126" s="15">
        <f t="shared" si="97"/>
        <v>4000</v>
      </c>
      <c r="U126" s="15">
        <f t="shared" si="97"/>
        <v>4000</v>
      </c>
      <c r="V126" s="15">
        <v>0</v>
      </c>
      <c r="W126" s="15">
        <f t="shared" si="97"/>
        <v>4000</v>
      </c>
      <c r="X126" s="15">
        <f t="shared" si="97"/>
        <v>4000</v>
      </c>
      <c r="Y126" s="13"/>
      <c r="Z126" s="12"/>
      <c r="AA126" s="13"/>
      <c r="AB126" s="32"/>
      <c r="AC126" s="63">
        <f t="shared" si="94"/>
        <v>100</v>
      </c>
    </row>
    <row r="127" spans="1:29" ht="83.25" customHeight="1">
      <c r="A127" s="52" t="s">
        <v>217</v>
      </c>
      <c r="B127" s="43" t="s">
        <v>194</v>
      </c>
      <c r="C127" s="13"/>
      <c r="D127" s="13"/>
      <c r="E127" s="13"/>
      <c r="F127" s="13"/>
      <c r="G127" s="13"/>
      <c r="H127" s="13"/>
      <c r="I127" s="13"/>
      <c r="J127" s="12"/>
      <c r="K127" s="32"/>
      <c r="L127" s="32"/>
      <c r="M127" s="13"/>
      <c r="N127" s="13"/>
      <c r="O127" s="13"/>
      <c r="P127" s="13"/>
      <c r="Q127" s="13"/>
      <c r="R127" s="13">
        <v>4000</v>
      </c>
      <c r="S127" s="13">
        <v>4000</v>
      </c>
      <c r="T127" s="15">
        <v>4000</v>
      </c>
      <c r="U127" s="15">
        <v>4000</v>
      </c>
      <c r="V127" s="15">
        <v>0</v>
      </c>
      <c r="W127" s="15">
        <v>4000</v>
      </c>
      <c r="X127" s="15">
        <v>4000</v>
      </c>
      <c r="Y127" s="13"/>
      <c r="Z127" s="12"/>
      <c r="AA127" s="13"/>
      <c r="AB127" s="32"/>
      <c r="AC127" s="63">
        <f t="shared" si="94"/>
        <v>100</v>
      </c>
    </row>
    <row r="128" spans="1:29" ht="113.25" customHeight="1">
      <c r="A128" s="52" t="s">
        <v>218</v>
      </c>
      <c r="B128" s="43" t="s">
        <v>195</v>
      </c>
      <c r="C128" s="13"/>
      <c r="D128" s="13"/>
      <c r="E128" s="13"/>
      <c r="F128" s="13"/>
      <c r="G128" s="13"/>
      <c r="H128" s="13"/>
      <c r="I128" s="13"/>
      <c r="J128" s="12"/>
      <c r="K128" s="32"/>
      <c r="L128" s="32"/>
      <c r="M128" s="13"/>
      <c r="N128" s="13"/>
      <c r="O128" s="13"/>
      <c r="P128" s="13"/>
      <c r="Q128" s="13"/>
      <c r="R128" s="13">
        <f aca="true" t="shared" si="98" ref="R128:X128">R129</f>
        <v>41636199.44</v>
      </c>
      <c r="S128" s="13">
        <f t="shared" si="98"/>
        <v>78283732.92</v>
      </c>
      <c r="T128" s="15">
        <f t="shared" si="98"/>
        <v>78283732.92</v>
      </c>
      <c r="U128" s="15">
        <f t="shared" si="98"/>
        <v>78283732.92</v>
      </c>
      <c r="V128" s="15">
        <v>0</v>
      </c>
      <c r="W128" s="15">
        <f t="shared" si="98"/>
        <v>78283732.92</v>
      </c>
      <c r="X128" s="15">
        <f t="shared" si="98"/>
        <v>77183927.09</v>
      </c>
      <c r="Y128" s="13"/>
      <c r="Z128" s="12"/>
      <c r="AA128" s="13"/>
      <c r="AB128" s="32"/>
      <c r="AC128" s="63">
        <f t="shared" si="94"/>
        <v>98.595102981198</v>
      </c>
    </row>
    <row r="129" spans="1:29" ht="132.75" customHeight="1">
      <c r="A129" s="52" t="s">
        <v>219</v>
      </c>
      <c r="B129" s="43" t="s">
        <v>196</v>
      </c>
      <c r="C129" s="13"/>
      <c r="D129" s="13"/>
      <c r="E129" s="13"/>
      <c r="F129" s="13"/>
      <c r="G129" s="13"/>
      <c r="H129" s="13"/>
      <c r="I129" s="13"/>
      <c r="J129" s="12"/>
      <c r="K129" s="32"/>
      <c r="L129" s="32"/>
      <c r="M129" s="13"/>
      <c r="N129" s="13"/>
      <c r="O129" s="13"/>
      <c r="P129" s="13"/>
      <c r="Q129" s="13"/>
      <c r="R129" s="13">
        <v>41636199.44</v>
      </c>
      <c r="S129" s="13">
        <v>78283732.92</v>
      </c>
      <c r="T129" s="15">
        <v>78283732.92</v>
      </c>
      <c r="U129" s="15">
        <v>78283732.92</v>
      </c>
      <c r="V129" s="15">
        <v>0</v>
      </c>
      <c r="W129" s="15">
        <v>78283732.92</v>
      </c>
      <c r="X129" s="15">
        <v>77183927.09</v>
      </c>
      <c r="Y129" s="13"/>
      <c r="Z129" s="12"/>
      <c r="AA129" s="13"/>
      <c r="AB129" s="32"/>
      <c r="AC129" s="63">
        <f t="shared" si="94"/>
        <v>98.595102981198</v>
      </c>
    </row>
    <row r="130" spans="1:29" ht="70.5" customHeight="1">
      <c r="A130" s="52" t="s">
        <v>225</v>
      </c>
      <c r="B130" s="43" t="s">
        <v>226</v>
      </c>
      <c r="C130" s="13"/>
      <c r="D130" s="13"/>
      <c r="E130" s="13"/>
      <c r="F130" s="13"/>
      <c r="G130" s="13"/>
      <c r="H130" s="13"/>
      <c r="I130" s="13"/>
      <c r="J130" s="12"/>
      <c r="K130" s="32"/>
      <c r="L130" s="32"/>
      <c r="M130" s="13"/>
      <c r="N130" s="13"/>
      <c r="O130" s="13"/>
      <c r="P130" s="13"/>
      <c r="Q130" s="13"/>
      <c r="R130" s="13"/>
      <c r="S130" s="13"/>
      <c r="T130" s="15"/>
      <c r="U130" s="15"/>
      <c r="V130" s="15">
        <v>0</v>
      </c>
      <c r="W130" s="15">
        <v>742274</v>
      </c>
      <c r="X130" s="15">
        <v>742274</v>
      </c>
      <c r="Y130" s="13"/>
      <c r="Z130" s="12"/>
      <c r="AA130" s="13"/>
      <c r="AB130" s="32"/>
      <c r="AC130" s="63">
        <f t="shared" si="94"/>
        <v>100</v>
      </c>
    </row>
    <row r="131" spans="1:29" ht="14.25" customHeight="1">
      <c r="A131" s="65" t="s">
        <v>14</v>
      </c>
      <c r="B131" s="65"/>
      <c r="C131" s="24" t="e">
        <f aca="true" t="shared" si="99" ref="C131:I131">C6+C77</f>
        <v>#REF!</v>
      </c>
      <c r="D131" s="24" t="e">
        <f t="shared" si="99"/>
        <v>#REF!</v>
      </c>
      <c r="E131" s="24" t="e">
        <f t="shared" si="99"/>
        <v>#REF!</v>
      </c>
      <c r="F131" s="24" t="e">
        <f t="shared" si="99"/>
        <v>#REF!</v>
      </c>
      <c r="G131" s="24" t="e">
        <f t="shared" si="99"/>
        <v>#REF!</v>
      </c>
      <c r="H131" s="24" t="e">
        <f t="shared" si="99"/>
        <v>#REF!</v>
      </c>
      <c r="I131" s="24" t="e">
        <f t="shared" si="99"/>
        <v>#REF!</v>
      </c>
      <c r="J131" s="12" t="e">
        <f t="shared" si="61"/>
        <v>#REF!</v>
      </c>
      <c r="K131" s="32" t="e">
        <f t="shared" si="62"/>
        <v>#REF!</v>
      </c>
      <c r="L131" s="32" t="e">
        <f t="shared" si="63"/>
        <v>#REF!</v>
      </c>
      <c r="M131" s="24" t="e">
        <f aca="true" t="shared" si="100" ref="M131:Y131">M6+M77</f>
        <v>#REF!</v>
      </c>
      <c r="N131" s="24" t="e">
        <f t="shared" si="100"/>
        <v>#REF!</v>
      </c>
      <c r="O131" s="24" t="e">
        <f t="shared" si="100"/>
        <v>#REF!</v>
      </c>
      <c r="P131" s="24" t="e">
        <f t="shared" si="100"/>
        <v>#REF!</v>
      </c>
      <c r="Q131" s="24" t="e">
        <f t="shared" si="100"/>
        <v>#REF!</v>
      </c>
      <c r="R131" s="24" t="e">
        <f t="shared" si="100"/>
        <v>#REF!</v>
      </c>
      <c r="S131" s="24" t="e">
        <f t="shared" si="100"/>
        <v>#REF!</v>
      </c>
      <c r="T131" s="24" t="e">
        <f t="shared" si="100"/>
        <v>#REF!</v>
      </c>
      <c r="U131" s="24" t="e">
        <f t="shared" si="100"/>
        <v>#REF!</v>
      </c>
      <c r="V131" s="24">
        <f t="shared" si="100"/>
        <v>355321990.12</v>
      </c>
      <c r="W131" s="24">
        <f t="shared" si="100"/>
        <v>501631127.74</v>
      </c>
      <c r="X131" s="24">
        <f t="shared" si="100"/>
        <v>493579106.39000005</v>
      </c>
      <c r="Y131" s="24" t="e">
        <f t="shared" si="100"/>
        <v>#REF!</v>
      </c>
      <c r="Z131" s="12" t="e">
        <f t="shared" si="57"/>
        <v>#REF!</v>
      </c>
      <c r="AA131" s="24" t="e">
        <f>AA6+AA77</f>
        <v>#REF!</v>
      </c>
      <c r="AB131" s="32" t="e">
        <f t="shared" si="58"/>
        <v>#REF!</v>
      </c>
      <c r="AC131" s="63">
        <f t="shared" si="94"/>
        <v>98.39483219746016</v>
      </c>
    </row>
    <row r="132" spans="1:27" ht="53.25" customHeight="1">
      <c r="A132" s="54"/>
      <c r="B132" s="8"/>
      <c r="C132" s="10"/>
      <c r="D132" s="10"/>
      <c r="E132" s="10"/>
      <c r="F132" s="10"/>
      <c r="G132" s="10"/>
      <c r="H132" s="10"/>
      <c r="I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" customHeight="1">
      <c r="A133" s="55"/>
      <c r="B133" s="1"/>
      <c r="C133" s="10"/>
      <c r="D133" s="10"/>
      <c r="E133" s="10"/>
      <c r="F133" s="10"/>
      <c r="G133" s="10"/>
      <c r="H133" s="10"/>
      <c r="I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55.5" customHeight="1">
      <c r="A134" s="54"/>
      <c r="B134" s="8"/>
      <c r="C134" s="10"/>
      <c r="D134" s="10"/>
      <c r="E134" s="10"/>
      <c r="F134" s="10"/>
      <c r="G134" s="10"/>
      <c r="H134" s="10"/>
      <c r="I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45.75" customHeight="1">
      <c r="A135" s="54"/>
      <c r="B135" s="8"/>
      <c r="C135" s="10"/>
      <c r="D135" s="10"/>
      <c r="E135" s="10"/>
      <c r="F135" s="10"/>
      <c r="G135" s="10"/>
      <c r="H135" s="10"/>
      <c r="I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6.5" customHeight="1">
      <c r="A136" s="54"/>
      <c r="B136" s="8"/>
      <c r="C136" s="10"/>
      <c r="D136" s="10"/>
      <c r="E136" s="10"/>
      <c r="F136" s="10"/>
      <c r="G136" s="10"/>
      <c r="H136" s="10"/>
      <c r="I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57" customHeight="1">
      <c r="A137" s="54"/>
      <c r="B137" s="8"/>
      <c r="C137" s="10"/>
      <c r="D137" s="10"/>
      <c r="E137" s="10"/>
      <c r="F137" s="10"/>
      <c r="G137" s="10"/>
      <c r="H137" s="10"/>
      <c r="I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66.75" customHeight="1">
      <c r="A138" s="54"/>
      <c r="B138" s="8"/>
      <c r="C138" s="10"/>
      <c r="D138" s="10"/>
      <c r="E138" s="10"/>
      <c r="F138" s="10"/>
      <c r="G138" s="10"/>
      <c r="H138" s="10"/>
      <c r="I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>
      <c r="A139" s="54"/>
      <c r="B139" s="8"/>
      <c r="C139" s="10"/>
      <c r="D139" s="10"/>
      <c r="E139" s="10"/>
      <c r="F139" s="10"/>
      <c r="G139" s="10"/>
      <c r="H139" s="10"/>
      <c r="I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>
      <c r="A140" s="54"/>
      <c r="B140" s="8"/>
      <c r="C140" s="10"/>
      <c r="D140" s="10"/>
      <c r="E140" s="10"/>
      <c r="F140" s="10"/>
      <c r="G140" s="10"/>
      <c r="H140" s="10"/>
      <c r="I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>
      <c r="A141" s="54"/>
      <c r="B141" s="8"/>
      <c r="C141" s="10"/>
      <c r="D141" s="10"/>
      <c r="E141" s="10"/>
      <c r="F141" s="10"/>
      <c r="G141" s="10"/>
      <c r="H141" s="10"/>
      <c r="I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>
      <c r="A142" s="54"/>
      <c r="B142" s="8"/>
      <c r="C142" s="10"/>
      <c r="D142" s="10"/>
      <c r="E142" s="10"/>
      <c r="F142" s="10"/>
      <c r="G142" s="10"/>
      <c r="H142" s="10"/>
      <c r="I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>
      <c r="A143" s="54"/>
      <c r="B143" s="8"/>
      <c r="C143" s="10"/>
      <c r="D143" s="10"/>
      <c r="E143" s="10"/>
      <c r="F143" s="10"/>
      <c r="G143" s="10"/>
      <c r="H143" s="10"/>
      <c r="I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>
      <c r="A144" s="54"/>
      <c r="B144" s="8"/>
      <c r="C144" s="10"/>
      <c r="D144" s="10"/>
      <c r="E144" s="10"/>
      <c r="F144" s="10"/>
      <c r="G144" s="10"/>
      <c r="H144" s="10"/>
      <c r="I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>
      <c r="A145" s="54"/>
      <c r="B145" s="8"/>
      <c r="C145" s="10"/>
      <c r="D145" s="10"/>
      <c r="E145" s="10"/>
      <c r="F145" s="10"/>
      <c r="G145" s="10"/>
      <c r="H145" s="10"/>
      <c r="I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>
      <c r="A146" s="54"/>
      <c r="B146" s="8"/>
      <c r="C146" s="10"/>
      <c r="D146" s="10"/>
      <c r="E146" s="10"/>
      <c r="F146" s="10"/>
      <c r="G146" s="10"/>
      <c r="H146" s="10"/>
      <c r="I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>
      <c r="A147" s="54"/>
      <c r="B147" s="8"/>
      <c r="C147" s="10"/>
      <c r="D147" s="10"/>
      <c r="E147" s="10"/>
      <c r="F147" s="10"/>
      <c r="G147" s="10"/>
      <c r="H147" s="10"/>
      <c r="I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>
      <c r="A148" s="54"/>
      <c r="B148" s="8"/>
      <c r="C148" s="10"/>
      <c r="D148" s="10"/>
      <c r="E148" s="10"/>
      <c r="F148" s="10"/>
      <c r="G148" s="10"/>
      <c r="H148" s="10"/>
      <c r="I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>
      <c r="A149" s="54"/>
      <c r="B149" s="8"/>
      <c r="C149" s="10"/>
      <c r="D149" s="10"/>
      <c r="E149" s="10"/>
      <c r="F149" s="10"/>
      <c r="G149" s="10"/>
      <c r="H149" s="10"/>
      <c r="I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>
      <c r="A150" s="54"/>
      <c r="B150" s="8"/>
      <c r="C150" s="10"/>
      <c r="D150" s="10"/>
      <c r="E150" s="10"/>
      <c r="F150" s="10"/>
      <c r="G150" s="10"/>
      <c r="H150" s="10"/>
      <c r="I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>
      <c r="A151" s="54"/>
      <c r="B151" s="8"/>
      <c r="C151" s="10"/>
      <c r="D151" s="10"/>
      <c r="E151" s="10"/>
      <c r="F151" s="10"/>
      <c r="G151" s="10"/>
      <c r="H151" s="10"/>
      <c r="I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>
      <c r="A152" s="54"/>
      <c r="B152" s="8"/>
      <c r="C152" s="10"/>
      <c r="D152" s="10"/>
      <c r="E152" s="10"/>
      <c r="F152" s="10"/>
      <c r="G152" s="10"/>
      <c r="H152" s="10"/>
      <c r="I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>
      <c r="A153" s="54"/>
      <c r="B153" s="8"/>
      <c r="C153" s="10"/>
      <c r="D153" s="10"/>
      <c r="E153" s="10"/>
      <c r="F153" s="10"/>
      <c r="G153" s="10"/>
      <c r="H153" s="10"/>
      <c r="I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>
      <c r="A154" s="54"/>
      <c r="B154" s="8"/>
      <c r="C154" s="10"/>
      <c r="D154" s="10"/>
      <c r="E154" s="10"/>
      <c r="F154" s="10"/>
      <c r="G154" s="10"/>
      <c r="H154" s="10"/>
      <c r="I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>
      <c r="A155" s="54"/>
      <c r="B155" s="8"/>
      <c r="C155" s="10"/>
      <c r="D155" s="10"/>
      <c r="E155" s="10"/>
      <c r="F155" s="10"/>
      <c r="G155" s="10"/>
      <c r="H155" s="10"/>
      <c r="I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>
      <c r="A156" s="54"/>
      <c r="B156" s="8"/>
      <c r="C156" s="10"/>
      <c r="D156" s="10"/>
      <c r="E156" s="10"/>
      <c r="F156" s="10"/>
      <c r="G156" s="10"/>
      <c r="H156" s="10"/>
      <c r="I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>
      <c r="A157" s="54"/>
      <c r="B157" s="8"/>
      <c r="C157" s="10"/>
      <c r="D157" s="10"/>
      <c r="E157" s="10"/>
      <c r="F157" s="10"/>
      <c r="G157" s="10"/>
      <c r="H157" s="10"/>
      <c r="I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>
      <c r="A158" s="54"/>
      <c r="B158" s="8"/>
      <c r="C158" s="10"/>
      <c r="D158" s="10"/>
      <c r="E158" s="10"/>
      <c r="F158" s="10"/>
      <c r="G158" s="10"/>
      <c r="H158" s="10"/>
      <c r="I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>
      <c r="A159" s="54"/>
      <c r="B159" s="8"/>
      <c r="C159" s="10"/>
      <c r="D159" s="10"/>
      <c r="E159" s="10"/>
      <c r="F159" s="10"/>
      <c r="G159" s="10"/>
      <c r="H159" s="10"/>
      <c r="I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>
      <c r="A160" s="54"/>
      <c r="B160" s="8"/>
      <c r="C160" s="10"/>
      <c r="D160" s="10"/>
      <c r="E160" s="10"/>
      <c r="F160" s="10"/>
      <c r="G160" s="10"/>
      <c r="H160" s="10"/>
      <c r="I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>
      <c r="A161" s="54"/>
      <c r="B161" s="8"/>
      <c r="C161" s="10"/>
      <c r="D161" s="10"/>
      <c r="E161" s="10"/>
      <c r="F161" s="10"/>
      <c r="G161" s="10"/>
      <c r="H161" s="10"/>
      <c r="I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>
      <c r="A162" s="54"/>
      <c r="B162" s="8"/>
      <c r="C162" s="10"/>
      <c r="D162" s="10"/>
      <c r="E162" s="10"/>
      <c r="F162" s="10"/>
      <c r="G162" s="10"/>
      <c r="H162" s="10"/>
      <c r="I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>
      <c r="A163" s="54"/>
      <c r="B163" s="8"/>
      <c r="C163" s="10"/>
      <c r="D163" s="10"/>
      <c r="E163" s="10"/>
      <c r="F163" s="10"/>
      <c r="G163" s="10"/>
      <c r="H163" s="10"/>
      <c r="I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>
      <c r="A164" s="54"/>
      <c r="B164" s="8"/>
      <c r="C164" s="10"/>
      <c r="D164" s="10"/>
      <c r="E164" s="10"/>
      <c r="F164" s="10"/>
      <c r="G164" s="10"/>
      <c r="H164" s="10"/>
      <c r="I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>
      <c r="A165" s="54"/>
      <c r="B165" s="8"/>
      <c r="C165" s="10"/>
      <c r="D165" s="10"/>
      <c r="E165" s="10"/>
      <c r="F165" s="10"/>
      <c r="G165" s="10"/>
      <c r="H165" s="10"/>
      <c r="I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>
      <c r="A166" s="54"/>
      <c r="B166" s="8"/>
      <c r="C166" s="10"/>
      <c r="D166" s="10"/>
      <c r="E166" s="10"/>
      <c r="F166" s="10"/>
      <c r="G166" s="10"/>
      <c r="H166" s="10"/>
      <c r="I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>
      <c r="A167" s="54"/>
      <c r="B167" s="8"/>
      <c r="C167" s="10"/>
      <c r="D167" s="10"/>
      <c r="E167" s="10"/>
      <c r="F167" s="10"/>
      <c r="G167" s="10"/>
      <c r="H167" s="10"/>
      <c r="I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>
      <c r="A168" s="54"/>
      <c r="B168" s="8"/>
      <c r="C168" s="10"/>
      <c r="D168" s="10"/>
      <c r="E168" s="10"/>
      <c r="F168" s="10"/>
      <c r="G168" s="10"/>
      <c r="H168" s="10"/>
      <c r="I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>
      <c r="A169" s="54"/>
      <c r="B169" s="8"/>
      <c r="C169" s="10"/>
      <c r="D169" s="10"/>
      <c r="E169" s="10"/>
      <c r="F169" s="10"/>
      <c r="G169" s="10"/>
      <c r="H169" s="10"/>
      <c r="I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>
      <c r="A170" s="54"/>
      <c r="B170" s="8"/>
      <c r="C170" s="10"/>
      <c r="D170" s="10"/>
      <c r="E170" s="10"/>
      <c r="F170" s="10"/>
      <c r="G170" s="10"/>
      <c r="H170" s="10"/>
      <c r="I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>
      <c r="A171" s="54"/>
      <c r="B171" s="8"/>
      <c r="C171" s="10"/>
      <c r="D171" s="10"/>
      <c r="E171" s="10"/>
      <c r="F171" s="10"/>
      <c r="G171" s="10"/>
      <c r="H171" s="10"/>
      <c r="I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>
      <c r="A172" s="54"/>
      <c r="B172" s="8"/>
      <c r="C172" s="10"/>
      <c r="D172" s="10"/>
      <c r="E172" s="10"/>
      <c r="F172" s="10"/>
      <c r="G172" s="10"/>
      <c r="H172" s="10"/>
      <c r="I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>
      <c r="A173" s="54"/>
      <c r="B173" s="8"/>
      <c r="C173" s="10"/>
      <c r="D173" s="10"/>
      <c r="E173" s="10"/>
      <c r="F173" s="10"/>
      <c r="G173" s="10"/>
      <c r="H173" s="10"/>
      <c r="I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>
      <c r="A174" s="54"/>
      <c r="B174" s="8"/>
      <c r="C174" s="10"/>
      <c r="D174" s="10"/>
      <c r="E174" s="10"/>
      <c r="F174" s="10"/>
      <c r="G174" s="10"/>
      <c r="H174" s="10"/>
      <c r="I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>
      <c r="A175" s="54"/>
      <c r="B175" s="8"/>
      <c r="C175" s="10"/>
      <c r="D175" s="10"/>
      <c r="E175" s="10"/>
      <c r="F175" s="10"/>
      <c r="G175" s="10"/>
      <c r="H175" s="10"/>
      <c r="I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</sheetData>
  <sheetProtection/>
  <mergeCells count="3">
    <mergeCell ref="A131:B131"/>
    <mergeCell ref="A2:AC2"/>
    <mergeCell ref="A1:A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2020-04-11T04:51:38Z</cp:lastPrinted>
  <dcterms:created xsi:type="dcterms:W3CDTF">1996-10-08T23:32:33Z</dcterms:created>
  <dcterms:modified xsi:type="dcterms:W3CDTF">2020-08-06T07:31:09Z</dcterms:modified>
  <cp:category/>
  <cp:version/>
  <cp:contentType/>
  <cp:contentStatus/>
</cp:coreProperties>
</file>